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codeName="AcestRegistruDeLucru" defaultThemeVersion="124226"/>
  <mc:AlternateContent xmlns:mc="http://schemas.openxmlformats.org/markup-compatibility/2006">
    <mc:Choice Requires="x15">
      <x15ac:absPath xmlns:x15ac="http://schemas.microsoft.com/office/spreadsheetml/2010/11/ac" url="K:\P 3.1.1 e e publica\pt lansare\"/>
    </mc:Choice>
  </mc:AlternateContent>
  <xr:revisionPtr revIDLastSave="0" documentId="13_ncr:1_{D55BF99C-C811-4DAE-B832-6F2F443E5518}" xr6:coauthVersionLast="47" xr6:coauthVersionMax="47" xr10:uidLastSave="{00000000-0000-0000-0000-000000000000}"/>
  <workbookProtection workbookAlgorithmName="SHA-512" workbookHashValue="PfZImowWzay5/Ko9Y19VUCS9fA8R2MapScGzVAa3KASPRKesoPLoxfoZcxWLa/tZs15PgtXrwShOZxELsPobTg==" workbookSaltValue="FwkIDfPwQUruMHpv9NGxLw==" workbookSpinCount="100000" lockStructure="1"/>
  <bookViews>
    <workbookView xWindow="28680" yWindow="-150" windowWidth="29040" windowHeight="15840" tabRatio="938" activeTab="3" xr2:uid="{00000000-000D-0000-FFFF-FFFF00000000}"/>
  </bookViews>
  <sheets>
    <sheet name="1-Date proiect" sheetId="31" r:id="rId1"/>
    <sheet name="2-Situatii Financiare" sheetId="37" state="hidden" r:id="rId2"/>
    <sheet name="3-Intreprinderi in dificultate" sheetId="38" state="hidden" r:id="rId3"/>
    <sheet name="2- Export SMIS" sheetId="29" r:id="rId4"/>
    <sheet name="3- Buget Cerere SMIS" sheetId="30" r:id="rId5"/>
    <sheet name="4- DEVIZ" sheetId="28" r:id="rId6"/>
    <sheet name="5-Buget_cerere" sheetId="15" r:id="rId7"/>
    <sheet name="6- Detaliere Buget" sheetId="35" r:id="rId8"/>
    <sheet name="7-Plan investitional" sheetId="10" r:id="rId9"/>
    <sheet name="8- Lista de echipamante" sheetId="36" r:id="rId10"/>
    <sheet name="9-Proiectii financiare " sheetId="44" r:id="rId11"/>
    <sheet name="10- Sustenabilitate" sheetId="41" r:id="rId12"/>
    <sheet name="11-Calcul profit operare" sheetId="45" r:id="rId13"/>
  </sheets>
  <externalReferences>
    <externalReference r:id="rId14"/>
    <externalReference r:id="rId15"/>
  </externalReferences>
  <definedNames>
    <definedName name="FDR">'[1]1-Inputuri'!$E$26</definedName>
    <definedName name="_xlnm.Print_Area" localSheetId="0">'1-Date proiect'!$A$1:$I$46</definedName>
    <definedName name="_xlnm.Print_Area" localSheetId="2">'3-Intreprinderi in dificultate'!$A$1:$F$28</definedName>
    <definedName name="_xlnm.Print_Area" localSheetId="6">'5-Buget_cerere'!$A$1:$L$72</definedName>
    <definedName name="_xlnm.Print_Area" localSheetId="7">'6- Detaliere Buget'!$A$1:$E$36</definedName>
    <definedName name="TVA">#REF!</definedName>
  </definedNames>
  <calcPr calcId="191029" concurrentCalc="0"/>
</workbook>
</file>

<file path=xl/calcChain.xml><?xml version="1.0" encoding="utf-8"?>
<calcChain xmlns="http://schemas.openxmlformats.org/spreadsheetml/2006/main">
  <c r="I80" i="28" l="1"/>
  <c r="E47" i="15"/>
  <c r="I81" i="28"/>
  <c r="E48" i="15"/>
  <c r="I82" i="28"/>
  <c r="E49" i="15"/>
  <c r="E50" i="15"/>
  <c r="M50" i="15"/>
  <c r="I70" i="28"/>
  <c r="E38" i="15"/>
  <c r="M38" i="15"/>
  <c r="C21" i="35"/>
  <c r="C30" i="35"/>
  <c r="C31" i="35"/>
  <c r="C32" i="35"/>
  <c r="B31" i="35"/>
  <c r="B32" i="35"/>
  <c r="B30" i="35"/>
  <c r="H62" i="28"/>
  <c r="D34" i="15"/>
  <c r="I63" i="28"/>
  <c r="I64" i="28"/>
  <c r="I65" i="28"/>
  <c r="I66" i="28"/>
  <c r="I67" i="28"/>
  <c r="I62" i="28"/>
  <c r="E34" i="15"/>
  <c r="J62" i="28"/>
  <c r="F34" i="15"/>
  <c r="K62" i="28"/>
  <c r="G34" i="15"/>
  <c r="L63" i="28"/>
  <c r="L64" i="28"/>
  <c r="L65" i="28"/>
  <c r="L66" i="28"/>
  <c r="L67" i="28"/>
  <c r="L62" i="28"/>
  <c r="H34" i="15"/>
  <c r="G62" i="28"/>
  <c r="C34" i="15"/>
  <c r="C23" i="35"/>
  <c r="B23" i="35"/>
  <c r="B21" i="35"/>
  <c r="C20" i="35"/>
  <c r="B20" i="35"/>
  <c r="C9" i="35"/>
  <c r="B9" i="35"/>
  <c r="J10" i="30"/>
  <c r="F10" i="30"/>
  <c r="K10" i="30"/>
  <c r="L10" i="30"/>
  <c r="M10" i="30"/>
  <c r="N10" i="30"/>
  <c r="J11" i="30"/>
  <c r="F11" i="30"/>
  <c r="K11" i="30"/>
  <c r="L11" i="30"/>
  <c r="M11" i="30"/>
  <c r="N11" i="30"/>
  <c r="J12" i="30"/>
  <c r="F12" i="30"/>
  <c r="K12" i="30"/>
  <c r="L12" i="30"/>
  <c r="M12" i="30"/>
  <c r="N12" i="30"/>
  <c r="J13" i="30"/>
  <c r="F13" i="30"/>
  <c r="K13" i="30"/>
  <c r="L13" i="30"/>
  <c r="M13" i="30"/>
  <c r="N13" i="30"/>
  <c r="J14" i="30"/>
  <c r="F14" i="30"/>
  <c r="K14" i="30"/>
  <c r="L14" i="30"/>
  <c r="M14" i="30"/>
  <c r="N14" i="30"/>
  <c r="J15" i="30"/>
  <c r="F15" i="30"/>
  <c r="K15" i="30"/>
  <c r="L15" i="30"/>
  <c r="M15" i="30"/>
  <c r="N15" i="30"/>
  <c r="J16" i="30"/>
  <c r="F16" i="30"/>
  <c r="K16" i="30"/>
  <c r="L16" i="30"/>
  <c r="M16" i="30"/>
  <c r="N16" i="30"/>
  <c r="J17" i="30"/>
  <c r="F17" i="30"/>
  <c r="K17" i="30"/>
  <c r="L17" i="30"/>
  <c r="M17" i="30"/>
  <c r="N17" i="30"/>
  <c r="J18" i="30"/>
  <c r="F18" i="30"/>
  <c r="K18" i="30"/>
  <c r="L18" i="30"/>
  <c r="M18" i="30"/>
  <c r="N18" i="30"/>
  <c r="J19" i="30"/>
  <c r="F19" i="30"/>
  <c r="K19" i="30"/>
  <c r="L19" i="30"/>
  <c r="M19" i="30"/>
  <c r="N19" i="30"/>
  <c r="J20" i="30"/>
  <c r="F20" i="30"/>
  <c r="K20" i="30"/>
  <c r="L20" i="30"/>
  <c r="M20" i="30"/>
  <c r="N20" i="30"/>
  <c r="J21" i="30"/>
  <c r="F21" i="30"/>
  <c r="K21" i="30"/>
  <c r="L21" i="30"/>
  <c r="M21" i="30"/>
  <c r="N21" i="30"/>
  <c r="J22" i="30"/>
  <c r="F22" i="30"/>
  <c r="K22" i="30"/>
  <c r="L22" i="30"/>
  <c r="M22" i="30"/>
  <c r="N22" i="30"/>
  <c r="J23" i="30"/>
  <c r="F23" i="30"/>
  <c r="K23" i="30"/>
  <c r="L23" i="30"/>
  <c r="M23" i="30"/>
  <c r="N23" i="30"/>
  <c r="J24" i="30"/>
  <c r="F24" i="30"/>
  <c r="K24" i="30"/>
  <c r="L24" i="30"/>
  <c r="M24" i="30"/>
  <c r="N24" i="30"/>
  <c r="J25" i="30"/>
  <c r="F25" i="30"/>
  <c r="K25" i="30"/>
  <c r="L25" i="30"/>
  <c r="M25" i="30"/>
  <c r="N25" i="30"/>
  <c r="J26" i="30"/>
  <c r="F26" i="30"/>
  <c r="K26" i="30"/>
  <c r="L26" i="30"/>
  <c r="M26" i="30"/>
  <c r="N26" i="30"/>
  <c r="J27" i="30"/>
  <c r="F27" i="30"/>
  <c r="K27" i="30"/>
  <c r="L27" i="30"/>
  <c r="M27" i="30"/>
  <c r="N27" i="30"/>
  <c r="J28" i="30"/>
  <c r="F28" i="30"/>
  <c r="K28" i="30"/>
  <c r="L28" i="30"/>
  <c r="M28" i="30"/>
  <c r="N28" i="30"/>
  <c r="J29" i="30"/>
  <c r="F29" i="30"/>
  <c r="K29" i="30"/>
  <c r="L29" i="30"/>
  <c r="M29" i="30"/>
  <c r="N29" i="30"/>
  <c r="J30" i="30"/>
  <c r="F30" i="30"/>
  <c r="K30" i="30"/>
  <c r="L30" i="30"/>
  <c r="M30" i="30"/>
  <c r="N30" i="30"/>
  <c r="J31" i="30"/>
  <c r="F31" i="30"/>
  <c r="K31" i="30"/>
  <c r="L31" i="30"/>
  <c r="M31" i="30"/>
  <c r="N31" i="30"/>
  <c r="J32" i="30"/>
  <c r="F32" i="30"/>
  <c r="K32" i="30"/>
  <c r="L32" i="30"/>
  <c r="M32" i="30"/>
  <c r="N32" i="30"/>
  <c r="J33" i="30"/>
  <c r="F33" i="30"/>
  <c r="K33" i="30"/>
  <c r="L33" i="30"/>
  <c r="M33" i="30"/>
  <c r="N33" i="30"/>
  <c r="J34" i="30"/>
  <c r="F34" i="30"/>
  <c r="K34" i="30"/>
  <c r="L34" i="30"/>
  <c r="M34" i="30"/>
  <c r="N34" i="30"/>
  <c r="J35" i="30"/>
  <c r="F35" i="30"/>
  <c r="K35" i="30"/>
  <c r="L35" i="30"/>
  <c r="M35" i="30"/>
  <c r="N35" i="30"/>
  <c r="J36" i="30"/>
  <c r="F36" i="30"/>
  <c r="K36" i="30"/>
  <c r="L36" i="30"/>
  <c r="M36" i="30"/>
  <c r="N36" i="30"/>
  <c r="J37" i="30"/>
  <c r="F37" i="30"/>
  <c r="K37" i="30"/>
  <c r="L37" i="30"/>
  <c r="M37" i="30"/>
  <c r="N37" i="30"/>
  <c r="J38" i="30"/>
  <c r="F38" i="30"/>
  <c r="K38" i="30"/>
  <c r="L38" i="30"/>
  <c r="M38" i="30"/>
  <c r="N38" i="30"/>
  <c r="J39" i="30"/>
  <c r="F39" i="30"/>
  <c r="K39" i="30"/>
  <c r="L39" i="30"/>
  <c r="M39" i="30"/>
  <c r="N39" i="30"/>
  <c r="J40" i="30"/>
  <c r="F40" i="30"/>
  <c r="K40" i="30"/>
  <c r="L40" i="30"/>
  <c r="M40" i="30"/>
  <c r="N40" i="30"/>
  <c r="J41" i="30"/>
  <c r="F41" i="30"/>
  <c r="K41" i="30"/>
  <c r="L41" i="30"/>
  <c r="M41" i="30"/>
  <c r="N41" i="30"/>
  <c r="J42" i="30"/>
  <c r="F42" i="30"/>
  <c r="K42" i="30"/>
  <c r="L42" i="30"/>
  <c r="M42" i="30"/>
  <c r="N42" i="30"/>
  <c r="J43" i="30"/>
  <c r="F43" i="30"/>
  <c r="K43" i="30"/>
  <c r="L43" i="30"/>
  <c r="M43" i="30"/>
  <c r="N43" i="30"/>
  <c r="J44" i="30"/>
  <c r="F44" i="30"/>
  <c r="K44" i="30"/>
  <c r="L44" i="30"/>
  <c r="M44" i="30"/>
  <c r="N44" i="30"/>
  <c r="J45" i="30"/>
  <c r="F45" i="30"/>
  <c r="K45" i="30"/>
  <c r="L45" i="30"/>
  <c r="M45" i="30"/>
  <c r="N45" i="30"/>
  <c r="J46" i="30"/>
  <c r="F46" i="30"/>
  <c r="K46" i="30"/>
  <c r="L46" i="30"/>
  <c r="M46" i="30"/>
  <c r="N46" i="30"/>
  <c r="J47" i="30"/>
  <c r="F47" i="30"/>
  <c r="K47" i="30"/>
  <c r="L47" i="30"/>
  <c r="M47" i="30"/>
  <c r="N47" i="30"/>
  <c r="J48" i="30"/>
  <c r="F48" i="30"/>
  <c r="K48" i="30"/>
  <c r="L48" i="30"/>
  <c r="M48" i="30"/>
  <c r="N48" i="30"/>
  <c r="J49" i="30"/>
  <c r="F49" i="30"/>
  <c r="K49" i="30"/>
  <c r="L49" i="30"/>
  <c r="M49" i="30"/>
  <c r="N49" i="30"/>
  <c r="J50" i="30"/>
  <c r="F50" i="30"/>
  <c r="K50" i="30"/>
  <c r="L50" i="30"/>
  <c r="M50" i="30"/>
  <c r="N50" i="30"/>
  <c r="J51" i="30"/>
  <c r="F51" i="30"/>
  <c r="K51" i="30"/>
  <c r="L51" i="30"/>
  <c r="M51" i="30"/>
  <c r="N51" i="30"/>
  <c r="J52" i="30"/>
  <c r="F52" i="30"/>
  <c r="K52" i="30"/>
  <c r="L52" i="30"/>
  <c r="M52" i="30"/>
  <c r="N52" i="30"/>
  <c r="J53" i="30"/>
  <c r="F53" i="30"/>
  <c r="K53" i="30"/>
  <c r="L53" i="30"/>
  <c r="M53" i="30"/>
  <c r="N53" i="30"/>
  <c r="J54" i="30"/>
  <c r="F54" i="30"/>
  <c r="K54" i="30"/>
  <c r="L54" i="30"/>
  <c r="M54" i="30"/>
  <c r="N54" i="30"/>
  <c r="J55" i="30"/>
  <c r="F55" i="30"/>
  <c r="K55" i="30"/>
  <c r="L55" i="30"/>
  <c r="M55" i="30"/>
  <c r="N55" i="30"/>
  <c r="J56" i="30"/>
  <c r="F56" i="30"/>
  <c r="K56" i="30"/>
  <c r="L56" i="30"/>
  <c r="M56" i="30"/>
  <c r="N56" i="30"/>
  <c r="J57" i="30"/>
  <c r="F57" i="30"/>
  <c r="K57" i="30"/>
  <c r="L57" i="30"/>
  <c r="M57" i="30"/>
  <c r="N57" i="30"/>
  <c r="H10" i="30"/>
  <c r="I10" i="30"/>
  <c r="H11" i="30"/>
  <c r="I11" i="30"/>
  <c r="H12" i="30"/>
  <c r="I12" i="30"/>
  <c r="H13" i="30"/>
  <c r="I13" i="30"/>
  <c r="H14" i="30"/>
  <c r="I14" i="30"/>
  <c r="H15" i="30"/>
  <c r="I15" i="30"/>
  <c r="H16" i="30"/>
  <c r="I16" i="30"/>
  <c r="H17" i="30"/>
  <c r="I17" i="30"/>
  <c r="H18" i="30"/>
  <c r="I18" i="30"/>
  <c r="H19" i="30"/>
  <c r="I19" i="30"/>
  <c r="H20" i="30"/>
  <c r="I20" i="30"/>
  <c r="H21" i="30"/>
  <c r="I21" i="30"/>
  <c r="H22" i="30"/>
  <c r="I22" i="30"/>
  <c r="H23" i="30"/>
  <c r="I23" i="30"/>
  <c r="H24" i="30"/>
  <c r="I24" i="30"/>
  <c r="H25" i="30"/>
  <c r="I25" i="30"/>
  <c r="H26" i="30"/>
  <c r="I26" i="30"/>
  <c r="H27" i="30"/>
  <c r="I27" i="30"/>
  <c r="H28" i="30"/>
  <c r="I28" i="30"/>
  <c r="H29" i="30"/>
  <c r="I29" i="30"/>
  <c r="H30" i="30"/>
  <c r="I30" i="30"/>
  <c r="H31" i="30"/>
  <c r="I31" i="30"/>
  <c r="H32" i="30"/>
  <c r="I32" i="30"/>
  <c r="H33" i="30"/>
  <c r="I33" i="30"/>
  <c r="H34" i="30"/>
  <c r="I34" i="30"/>
  <c r="H35" i="30"/>
  <c r="I35" i="30"/>
  <c r="H36" i="30"/>
  <c r="I36" i="30"/>
  <c r="H37" i="30"/>
  <c r="I37" i="30"/>
  <c r="H38" i="30"/>
  <c r="I38" i="30"/>
  <c r="H39" i="30"/>
  <c r="I39" i="30"/>
  <c r="H40" i="30"/>
  <c r="I40" i="30"/>
  <c r="H41" i="30"/>
  <c r="I41" i="30"/>
  <c r="H42" i="30"/>
  <c r="I42" i="30"/>
  <c r="H43" i="30"/>
  <c r="I43" i="30"/>
  <c r="H44" i="30"/>
  <c r="I44" i="30"/>
  <c r="H45" i="30"/>
  <c r="I45" i="30"/>
  <c r="H46" i="30"/>
  <c r="I46" i="30"/>
  <c r="H47" i="30"/>
  <c r="I47" i="30"/>
  <c r="H48" i="30"/>
  <c r="I48" i="30"/>
  <c r="H49" i="30"/>
  <c r="I49" i="30"/>
  <c r="H50" i="30"/>
  <c r="I50" i="30"/>
  <c r="H51" i="30"/>
  <c r="I51" i="30"/>
  <c r="H52" i="30"/>
  <c r="I52" i="30"/>
  <c r="H53" i="30"/>
  <c r="I53" i="30"/>
  <c r="H54" i="30"/>
  <c r="I54" i="30"/>
  <c r="H55" i="30"/>
  <c r="I55" i="30"/>
  <c r="H56" i="30"/>
  <c r="I56" i="30"/>
  <c r="H57" i="30"/>
  <c r="I57"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G51" i="30"/>
  <c r="G52" i="30"/>
  <c r="G53" i="30"/>
  <c r="G54" i="30"/>
  <c r="G55" i="30"/>
  <c r="G56" i="30"/>
  <c r="G57" i="30"/>
  <c r="E10" i="30"/>
  <c r="E11" i="30"/>
  <c r="E12" i="30"/>
  <c r="E13" i="30"/>
  <c r="E14" i="30"/>
  <c r="E15" i="30"/>
  <c r="E16" i="30"/>
  <c r="E17" i="30"/>
  <c r="E18" i="30"/>
  <c r="E19" i="30"/>
  <c r="E20" i="30"/>
  <c r="E21" i="30"/>
  <c r="E22" i="30"/>
  <c r="E23" i="30"/>
  <c r="E24" i="30"/>
  <c r="E25" i="30"/>
  <c r="E26" i="30"/>
  <c r="E27" i="30"/>
  <c r="E28" i="30"/>
  <c r="E29" i="30"/>
  <c r="E30" i="30"/>
  <c r="E31" i="30"/>
  <c r="E32" i="30"/>
  <c r="E33" i="30"/>
  <c r="E34" i="30"/>
  <c r="E35" i="30"/>
  <c r="E36" i="30"/>
  <c r="E37" i="30"/>
  <c r="E38" i="30"/>
  <c r="E39" i="30"/>
  <c r="E40" i="30"/>
  <c r="E41" i="30"/>
  <c r="E42" i="30"/>
  <c r="E43" i="30"/>
  <c r="E44" i="30"/>
  <c r="E45" i="30"/>
  <c r="E46" i="30"/>
  <c r="E47" i="30"/>
  <c r="E48" i="30"/>
  <c r="E49" i="30"/>
  <c r="E50" i="30"/>
  <c r="E51" i="30"/>
  <c r="E52" i="30"/>
  <c r="E53" i="30"/>
  <c r="E54" i="30"/>
  <c r="E55" i="30"/>
  <c r="E56" i="30"/>
  <c r="E57" i="30"/>
  <c r="D10" i="30"/>
  <c r="D11" i="30"/>
  <c r="D12" i="30"/>
  <c r="D13" i="30"/>
  <c r="D14" i="30"/>
  <c r="D15" i="30"/>
  <c r="D16" i="30"/>
  <c r="D17" i="30"/>
  <c r="D18" i="30"/>
  <c r="D19" i="30"/>
  <c r="D20" i="30"/>
  <c r="D21" i="30"/>
  <c r="D22" i="30"/>
  <c r="D23" i="30"/>
  <c r="D24" i="30"/>
  <c r="D25" i="30"/>
  <c r="D26" i="30"/>
  <c r="D27" i="30"/>
  <c r="D28" i="30"/>
  <c r="D29" i="30"/>
  <c r="D30" i="30"/>
  <c r="D31" i="30"/>
  <c r="D32" i="30"/>
  <c r="D33" i="30"/>
  <c r="D34" i="30"/>
  <c r="D35" i="30"/>
  <c r="D36" i="30"/>
  <c r="D37" i="30"/>
  <c r="D38" i="30"/>
  <c r="D39" i="30"/>
  <c r="D40" i="30"/>
  <c r="D41" i="30"/>
  <c r="D42" i="30"/>
  <c r="D43" i="30"/>
  <c r="D44" i="30"/>
  <c r="D45" i="30"/>
  <c r="D46" i="30"/>
  <c r="D47" i="30"/>
  <c r="D48" i="30"/>
  <c r="D49" i="30"/>
  <c r="D50" i="30"/>
  <c r="D51" i="30"/>
  <c r="D52" i="30"/>
  <c r="D53" i="30"/>
  <c r="D54" i="30"/>
  <c r="D55" i="30"/>
  <c r="D56" i="30"/>
  <c r="D57" i="30"/>
  <c r="C10" i="30"/>
  <c r="C11" i="30"/>
  <c r="C12" i="30"/>
  <c r="C13" i="30"/>
  <c r="C14" i="30"/>
  <c r="C15" i="30"/>
  <c r="C16" i="30"/>
  <c r="C17" i="30"/>
  <c r="C18" i="30"/>
  <c r="C19" i="30"/>
  <c r="C20" i="30"/>
  <c r="C21" i="30"/>
  <c r="C22" i="30"/>
  <c r="C23" i="30"/>
  <c r="C24" i="30"/>
  <c r="C25" i="30"/>
  <c r="C26" i="30"/>
  <c r="C27" i="30"/>
  <c r="C28" i="30"/>
  <c r="C29" i="30"/>
  <c r="C30" i="30"/>
  <c r="C31" i="30"/>
  <c r="C32" i="30"/>
  <c r="C33" i="30"/>
  <c r="C34" i="30"/>
  <c r="C35" i="30"/>
  <c r="C36" i="30"/>
  <c r="C37" i="30"/>
  <c r="C38" i="30"/>
  <c r="C39" i="30"/>
  <c r="C40" i="30"/>
  <c r="C41" i="30"/>
  <c r="C42" i="30"/>
  <c r="C43" i="30"/>
  <c r="C44" i="30"/>
  <c r="C45" i="30"/>
  <c r="C46" i="30"/>
  <c r="C47" i="30"/>
  <c r="C48" i="30"/>
  <c r="C49" i="30"/>
  <c r="C50" i="30"/>
  <c r="C51" i="30"/>
  <c r="C52" i="30"/>
  <c r="C53" i="30"/>
  <c r="C54" i="30"/>
  <c r="C55" i="30"/>
  <c r="C56" i="30"/>
  <c r="C57"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B35" i="30"/>
  <c r="B36" i="30"/>
  <c r="B37" i="30"/>
  <c r="B38" i="30"/>
  <c r="B39" i="30"/>
  <c r="B40" i="30"/>
  <c r="B41" i="30"/>
  <c r="B42" i="30"/>
  <c r="B43" i="30"/>
  <c r="B44" i="30"/>
  <c r="B45" i="30"/>
  <c r="B46" i="30"/>
  <c r="B47" i="30"/>
  <c r="B48" i="30"/>
  <c r="B49" i="30"/>
  <c r="B50" i="30"/>
  <c r="B51" i="30"/>
  <c r="B52" i="30"/>
  <c r="B53" i="30"/>
  <c r="B54" i="30"/>
  <c r="B55" i="30"/>
  <c r="B56" i="30"/>
  <c r="B57" i="30"/>
  <c r="N9" i="30"/>
  <c r="L9" i="30"/>
  <c r="J9" i="30"/>
  <c r="H9" i="30"/>
  <c r="G9" i="30"/>
  <c r="F9" i="30"/>
  <c r="D9" i="30"/>
  <c r="C9" i="30"/>
  <c r="B9" i="30"/>
  <c r="A10" i="30"/>
  <c r="A11" i="30"/>
  <c r="A12" i="30"/>
  <c r="A13" i="30"/>
  <c r="A14" i="30"/>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9" i="30"/>
  <c r="L58" i="30"/>
  <c r="F58" i="30"/>
  <c r="M60" i="30"/>
  <c r="J58" i="30"/>
  <c r="K60" i="30"/>
  <c r="H58" i="30"/>
  <c r="I60" i="30"/>
  <c r="H60" i="30"/>
  <c r="N58" i="30"/>
  <c r="M58" i="30"/>
  <c r="K58" i="30"/>
  <c r="I58" i="30"/>
  <c r="G58" i="30"/>
  <c r="E9" i="30"/>
  <c r="E58" i="30"/>
  <c r="O57" i="30"/>
  <c r="O55" i="30"/>
  <c r="O54" i="30"/>
  <c r="O53" i="30"/>
  <c r="O52" i="30"/>
  <c r="O51" i="30"/>
  <c r="O50" i="30"/>
  <c r="O49" i="30"/>
  <c r="O48" i="30"/>
  <c r="O47" i="30"/>
  <c r="O46" i="30"/>
  <c r="O45" i="30"/>
  <c r="O44" i="30"/>
  <c r="O43" i="30"/>
  <c r="O42" i="30"/>
  <c r="O41" i="30"/>
  <c r="O40" i="30"/>
  <c r="O39" i="30"/>
  <c r="O38" i="30"/>
  <c r="O37" i="30"/>
  <c r="O36" i="30"/>
  <c r="O35" i="30"/>
  <c r="O34" i="30"/>
  <c r="O33" i="30"/>
  <c r="O32" i="30"/>
  <c r="O31" i="30"/>
  <c r="O30" i="30"/>
  <c r="O29" i="30"/>
  <c r="O28" i="30"/>
  <c r="O27" i="30"/>
  <c r="O25" i="30"/>
  <c r="O24" i="30"/>
  <c r="O23" i="30"/>
  <c r="O22" i="30"/>
  <c r="O21" i="30"/>
  <c r="O20" i="30"/>
  <c r="O19" i="30"/>
  <c r="O13" i="30"/>
  <c r="O12" i="30"/>
  <c r="O11" i="30"/>
  <c r="O10" i="30"/>
  <c r="O9" i="30"/>
  <c r="M9" i="30"/>
  <c r="K9" i="30"/>
  <c r="I9" i="30"/>
  <c r="N1" i="30"/>
  <c r="K24" i="28"/>
  <c r="K23" i="28"/>
  <c r="K22" i="28"/>
  <c r="K21" i="28"/>
  <c r="K20" i="28"/>
  <c r="K19" i="28"/>
  <c r="H20" i="28"/>
  <c r="H21" i="28"/>
  <c r="H22" i="28"/>
  <c r="H23" i="28"/>
  <c r="H24" i="28"/>
  <c r="I10" i="28"/>
  <c r="I12" i="28"/>
  <c r="E7" i="15"/>
  <c r="L10" i="28"/>
  <c r="L12" i="28"/>
  <c r="H7" i="15"/>
  <c r="I7" i="15"/>
  <c r="C8" i="10"/>
  <c r="I11" i="28"/>
  <c r="E8" i="15"/>
  <c r="L11" i="28"/>
  <c r="H8" i="15"/>
  <c r="I8" i="15"/>
  <c r="C9" i="10"/>
  <c r="E11" i="10"/>
  <c r="I15" i="28"/>
  <c r="E12" i="15"/>
  <c r="L15" i="28"/>
  <c r="H12" i="15"/>
  <c r="I12" i="15"/>
  <c r="C13" i="10"/>
  <c r="E14" i="10"/>
  <c r="H19" i="28"/>
  <c r="I19" i="28"/>
  <c r="I20" i="28"/>
  <c r="I21" i="28"/>
  <c r="I18" i="28"/>
  <c r="E15" i="15"/>
  <c r="L19" i="28"/>
  <c r="L20" i="28"/>
  <c r="L21" i="28"/>
  <c r="L18" i="28"/>
  <c r="H15" i="15"/>
  <c r="I15" i="15"/>
  <c r="C16" i="10"/>
  <c r="I22" i="28"/>
  <c r="E16" i="15"/>
  <c r="L22" i="28"/>
  <c r="H16" i="15"/>
  <c r="I16" i="15"/>
  <c r="C17" i="10"/>
  <c r="I23" i="28"/>
  <c r="I24" i="28"/>
  <c r="I26" i="28"/>
  <c r="I27" i="28"/>
  <c r="I28" i="28"/>
  <c r="I29" i="28"/>
  <c r="I30" i="28"/>
  <c r="I31" i="28"/>
  <c r="I25" i="28"/>
  <c r="E19" i="15"/>
  <c r="L23" i="28"/>
  <c r="L24" i="28"/>
  <c r="L26" i="28"/>
  <c r="L27" i="28"/>
  <c r="L28" i="28"/>
  <c r="L29" i="28"/>
  <c r="L30" i="28"/>
  <c r="L31" i="28"/>
  <c r="L25" i="28"/>
  <c r="H19" i="15"/>
  <c r="I19" i="15"/>
  <c r="C18" i="10"/>
  <c r="I32" i="28"/>
  <c r="I34" i="28"/>
  <c r="I35" i="28"/>
  <c r="I36" i="28"/>
  <c r="I37" i="28"/>
  <c r="I33" i="28"/>
  <c r="E20" i="15"/>
  <c r="L36" i="28"/>
  <c r="L34" i="28"/>
  <c r="L35" i="28"/>
  <c r="L37" i="28"/>
  <c r="L33" i="28"/>
  <c r="L32" i="28"/>
  <c r="H20" i="15"/>
  <c r="I20" i="15"/>
  <c r="C19" i="10"/>
  <c r="I40" i="28"/>
  <c r="I41" i="28"/>
  <c r="I39" i="28"/>
  <c r="I42" i="28"/>
  <c r="I38" i="28"/>
  <c r="E21" i="15"/>
  <c r="L40" i="28"/>
  <c r="L41" i="28"/>
  <c r="L39" i="28"/>
  <c r="L42" i="28"/>
  <c r="L38" i="28"/>
  <c r="H21" i="15"/>
  <c r="I21" i="15"/>
  <c r="C20" i="10"/>
  <c r="E21" i="10"/>
  <c r="E43" i="15"/>
  <c r="H43" i="15"/>
  <c r="I43" i="15"/>
  <c r="C39" i="10"/>
  <c r="E40" i="10"/>
  <c r="I45" i="28"/>
  <c r="I46" i="28"/>
  <c r="I47" i="28"/>
  <c r="I48" i="28"/>
  <c r="E24" i="15"/>
  <c r="L45" i="28"/>
  <c r="L47" i="28"/>
  <c r="H24" i="15"/>
  <c r="I24" i="15"/>
  <c r="C23" i="10"/>
  <c r="E27" i="10"/>
  <c r="I60" i="28"/>
  <c r="I61" i="28"/>
  <c r="I59" i="28"/>
  <c r="E33" i="15"/>
  <c r="L60" i="28"/>
  <c r="L61" i="28"/>
  <c r="L59" i="28"/>
  <c r="H33" i="15"/>
  <c r="I33" i="15"/>
  <c r="C29" i="10"/>
  <c r="E32" i="10"/>
  <c r="H38" i="15"/>
  <c r="I38" i="15"/>
  <c r="C34" i="10"/>
  <c r="E37" i="10"/>
  <c r="E45" i="10"/>
  <c r="E48" i="10"/>
  <c r="E49" i="10"/>
  <c r="I9" i="28"/>
  <c r="E6" i="15"/>
  <c r="E10" i="15"/>
  <c r="C12" i="15"/>
  <c r="C13" i="15"/>
  <c r="D12" i="15"/>
  <c r="D13" i="15"/>
  <c r="E13" i="15"/>
  <c r="E22" i="15"/>
  <c r="E45" i="15"/>
  <c r="I50" i="28"/>
  <c r="I52" i="28"/>
  <c r="E30" i="15"/>
  <c r="I55" i="28"/>
  <c r="E29" i="15"/>
  <c r="I49" i="28"/>
  <c r="I51" i="28"/>
  <c r="I53" i="28"/>
  <c r="E28" i="15"/>
  <c r="E31" i="15"/>
  <c r="G59" i="28"/>
  <c r="C33" i="15"/>
  <c r="C35" i="15"/>
  <c r="C36" i="15"/>
  <c r="H59" i="28"/>
  <c r="D33" i="15"/>
  <c r="D35" i="15"/>
  <c r="D36" i="15"/>
  <c r="E36" i="15"/>
  <c r="E39" i="15"/>
  <c r="E41" i="15"/>
  <c r="E52" i="15"/>
  <c r="C49" i="10"/>
  <c r="E51" i="10"/>
  <c r="E55" i="10"/>
  <c r="F11" i="10"/>
  <c r="F40" i="10"/>
  <c r="L49" i="28"/>
  <c r="L51" i="28"/>
  <c r="L53" i="28"/>
  <c r="H28" i="15"/>
  <c r="I28" i="15"/>
  <c r="C24" i="10"/>
  <c r="L55" i="28"/>
  <c r="H29" i="15"/>
  <c r="I29" i="15"/>
  <c r="C25" i="10"/>
  <c r="H30" i="15"/>
  <c r="I30" i="15"/>
  <c r="C26" i="10"/>
  <c r="F27" i="10"/>
  <c r="F14" i="10"/>
  <c r="F21" i="10"/>
  <c r="F32" i="10"/>
  <c r="F37" i="10"/>
  <c r="F45" i="10"/>
  <c r="F48" i="10"/>
  <c r="F55" i="10"/>
  <c r="G11" i="10"/>
  <c r="G14" i="10"/>
  <c r="G21" i="10"/>
  <c r="G27" i="10"/>
  <c r="G32" i="10"/>
  <c r="G37" i="10"/>
  <c r="G40" i="10"/>
  <c r="G45" i="10"/>
  <c r="G48" i="10"/>
  <c r="G55" i="10"/>
  <c r="H11" i="10"/>
  <c r="H14" i="10"/>
  <c r="H21" i="10"/>
  <c r="H27" i="10"/>
  <c r="H32" i="10"/>
  <c r="H37" i="10"/>
  <c r="H40" i="10"/>
  <c r="H45" i="10"/>
  <c r="H48" i="10"/>
  <c r="H55" i="10"/>
  <c r="I11" i="10"/>
  <c r="I14" i="10"/>
  <c r="I21" i="10"/>
  <c r="I27" i="10"/>
  <c r="I32" i="10"/>
  <c r="I37" i="10"/>
  <c r="I40" i="10"/>
  <c r="I45" i="10"/>
  <c r="I48" i="10"/>
  <c r="I55" i="10"/>
  <c r="B5" i="45"/>
  <c r="F15" i="36"/>
  <c r="B42" i="45"/>
  <c r="F16" i="36"/>
  <c r="B43" i="45"/>
  <c r="F17" i="36"/>
  <c r="B44" i="45"/>
  <c r="F18" i="36"/>
  <c r="B45" i="45"/>
  <c r="F19" i="36"/>
  <c r="B46" i="45"/>
  <c r="B62" i="45"/>
  <c r="E32" i="45"/>
  <c r="E33" i="45"/>
  <c r="E34" i="45"/>
  <c r="E35" i="45"/>
  <c r="E36" i="45"/>
  <c r="E37" i="45"/>
  <c r="E38" i="45"/>
  <c r="E39" i="45"/>
  <c r="E40" i="45"/>
  <c r="E41" i="45"/>
  <c r="E42" i="45"/>
  <c r="E43" i="45"/>
  <c r="E44" i="45"/>
  <c r="E45" i="45"/>
  <c r="E46" i="45"/>
  <c r="E47" i="45"/>
  <c r="E48" i="45"/>
  <c r="E49" i="45"/>
  <c r="E50" i="45"/>
  <c r="E51" i="45"/>
  <c r="E52" i="45"/>
  <c r="E53" i="45"/>
  <c r="E54" i="45"/>
  <c r="E55" i="45"/>
  <c r="E56" i="45"/>
  <c r="E57" i="45"/>
  <c r="E58" i="45"/>
  <c r="E59" i="45"/>
  <c r="E60" i="45"/>
  <c r="E61" i="45"/>
  <c r="E62" i="45"/>
  <c r="D4" i="45"/>
  <c r="C15" i="45"/>
  <c r="C138" i="45"/>
  <c r="C139" i="45"/>
  <c r="D15" i="45"/>
  <c r="D138" i="45"/>
  <c r="D139" i="45"/>
  <c r="E138" i="45"/>
  <c r="E139" i="45"/>
  <c r="F138" i="45"/>
  <c r="F139" i="45"/>
  <c r="G138" i="45"/>
  <c r="G139" i="45"/>
  <c r="H138" i="45"/>
  <c r="H139" i="45"/>
  <c r="I138" i="45"/>
  <c r="I139" i="45"/>
  <c r="J138" i="45"/>
  <c r="J139" i="45"/>
  <c r="K138" i="45"/>
  <c r="K139" i="45"/>
  <c r="L138" i="45"/>
  <c r="L139" i="45"/>
  <c r="M138" i="45"/>
  <c r="M139" i="45"/>
  <c r="N138" i="45"/>
  <c r="N139" i="45"/>
  <c r="O138" i="45"/>
  <c r="O139" i="45"/>
  <c r="P138" i="45"/>
  <c r="P139" i="45"/>
  <c r="Q138" i="45"/>
  <c r="Q139" i="45"/>
  <c r="R138" i="45"/>
  <c r="R139" i="45"/>
  <c r="S138" i="45"/>
  <c r="S139" i="45"/>
  <c r="T138" i="45"/>
  <c r="T139" i="45"/>
  <c r="U138" i="45"/>
  <c r="U139" i="45"/>
  <c r="V138" i="45"/>
  <c r="V139" i="45"/>
  <c r="W138" i="45"/>
  <c r="W139" i="45"/>
  <c r="X138" i="45"/>
  <c r="X139" i="45"/>
  <c r="Y138" i="45"/>
  <c r="Y139" i="45"/>
  <c r="Z138" i="45"/>
  <c r="Z139" i="45"/>
  <c r="AA138" i="45"/>
  <c r="AA139" i="45"/>
  <c r="AB138" i="45"/>
  <c r="AB139" i="45"/>
  <c r="AC138" i="45"/>
  <c r="AC139" i="45"/>
  <c r="AD138" i="45"/>
  <c r="AD139" i="45"/>
  <c r="AE138" i="45"/>
  <c r="AE139" i="45"/>
  <c r="AF138" i="45"/>
  <c r="AF139" i="45"/>
  <c r="AG138" i="45"/>
  <c r="AG139" i="45"/>
  <c r="AH138" i="45"/>
  <c r="AH139" i="45"/>
  <c r="AI138" i="45"/>
  <c r="AI139" i="45"/>
  <c r="AJ138" i="45"/>
  <c r="AJ139" i="45"/>
  <c r="AK138" i="45"/>
  <c r="AK139" i="45"/>
  <c r="AL138" i="45"/>
  <c r="AL139" i="45"/>
  <c r="AM138" i="45"/>
  <c r="AM139" i="45"/>
  <c r="AN138" i="45"/>
  <c r="AN139" i="45"/>
  <c r="AO138" i="45"/>
  <c r="AO139" i="45"/>
  <c r="AP138" i="45"/>
  <c r="AP139" i="45"/>
  <c r="B6" i="45"/>
  <c r="B155" i="45"/>
  <c r="C18" i="45"/>
  <c r="C140" i="45"/>
  <c r="D18" i="45"/>
  <c r="D140" i="45"/>
  <c r="E140" i="45"/>
  <c r="F140" i="45"/>
  <c r="G140" i="45"/>
  <c r="H140" i="45"/>
  <c r="I140" i="45"/>
  <c r="J140" i="45"/>
  <c r="K140" i="45"/>
  <c r="L140" i="45"/>
  <c r="M140" i="45"/>
  <c r="N140" i="45"/>
  <c r="O140" i="45"/>
  <c r="P140" i="45"/>
  <c r="Q140" i="45"/>
  <c r="R140" i="45"/>
  <c r="S140" i="45"/>
  <c r="T140" i="45"/>
  <c r="U140" i="45"/>
  <c r="V140" i="45"/>
  <c r="W140" i="45"/>
  <c r="X140" i="45"/>
  <c r="Y140" i="45"/>
  <c r="Z140" i="45"/>
  <c r="AA140" i="45"/>
  <c r="AB140" i="45"/>
  <c r="AC140" i="45"/>
  <c r="AD140" i="45"/>
  <c r="AE140" i="45"/>
  <c r="AF140" i="45"/>
  <c r="AG140" i="45"/>
  <c r="AH140" i="45"/>
  <c r="AI140" i="45"/>
  <c r="AJ140" i="45"/>
  <c r="AK140" i="45"/>
  <c r="AL140" i="45"/>
  <c r="AM140" i="45"/>
  <c r="AN140" i="45"/>
  <c r="AO140" i="45"/>
  <c r="AP140" i="45"/>
  <c r="B156" i="45"/>
  <c r="B157" i="45"/>
  <c r="E69" i="10"/>
  <c r="C144" i="45"/>
  <c r="C145" i="45"/>
  <c r="C146" i="45"/>
  <c r="C147" i="45"/>
  <c r="F69" i="10"/>
  <c r="D144" i="45"/>
  <c r="D145" i="45"/>
  <c r="D146" i="45"/>
  <c r="D147" i="45"/>
  <c r="G69" i="10"/>
  <c r="E144" i="45"/>
  <c r="E146" i="45"/>
  <c r="E145" i="45"/>
  <c r="E147" i="45"/>
  <c r="H69" i="10"/>
  <c r="F144" i="45"/>
  <c r="F146" i="45"/>
  <c r="F145" i="45"/>
  <c r="F147" i="45"/>
  <c r="I69" i="10"/>
  <c r="G144" i="45"/>
  <c r="G146" i="45"/>
  <c r="G145" i="45"/>
  <c r="G147" i="45"/>
  <c r="H144" i="45"/>
  <c r="H145" i="45"/>
  <c r="H147" i="45"/>
  <c r="I144" i="45"/>
  <c r="I145" i="45"/>
  <c r="I147" i="45"/>
  <c r="J144" i="45"/>
  <c r="J145" i="45"/>
  <c r="J147" i="45"/>
  <c r="K144" i="45"/>
  <c r="K145" i="45"/>
  <c r="K147" i="45"/>
  <c r="L144" i="45"/>
  <c r="L145" i="45"/>
  <c r="L147" i="45"/>
  <c r="M144" i="45"/>
  <c r="M145" i="45"/>
  <c r="M147" i="45"/>
  <c r="N144" i="45"/>
  <c r="N145" i="45"/>
  <c r="N147" i="45"/>
  <c r="O144" i="45"/>
  <c r="O145" i="45"/>
  <c r="O147" i="45"/>
  <c r="P144" i="45"/>
  <c r="P145" i="45"/>
  <c r="P147" i="45"/>
  <c r="Q144" i="45"/>
  <c r="Q145" i="45"/>
  <c r="Q147" i="45"/>
  <c r="R144" i="45"/>
  <c r="R145" i="45"/>
  <c r="R147" i="45"/>
  <c r="S144" i="45"/>
  <c r="S145" i="45"/>
  <c r="S147" i="45"/>
  <c r="T144" i="45"/>
  <c r="T145" i="45"/>
  <c r="T147" i="45"/>
  <c r="U144" i="45"/>
  <c r="U145" i="45"/>
  <c r="U147" i="45"/>
  <c r="V144" i="45"/>
  <c r="V145" i="45"/>
  <c r="V147" i="45"/>
  <c r="W144" i="45"/>
  <c r="W145" i="45"/>
  <c r="W147" i="45"/>
  <c r="X144" i="45"/>
  <c r="X145" i="45"/>
  <c r="X147" i="45"/>
  <c r="Y144" i="45"/>
  <c r="Y145" i="45"/>
  <c r="Y147" i="45"/>
  <c r="Z144" i="45"/>
  <c r="Z145" i="45"/>
  <c r="Z147" i="45"/>
  <c r="AA144" i="45"/>
  <c r="AA145" i="45"/>
  <c r="AA147" i="45"/>
  <c r="AB144" i="45"/>
  <c r="AB145" i="45"/>
  <c r="AB147" i="45"/>
  <c r="AC144" i="45"/>
  <c r="AC145" i="45"/>
  <c r="AC147" i="45"/>
  <c r="AD144" i="45"/>
  <c r="AD145" i="45"/>
  <c r="AD147" i="45"/>
  <c r="AE144" i="45"/>
  <c r="AE145" i="45"/>
  <c r="AE147" i="45"/>
  <c r="AF144" i="45"/>
  <c r="AF145" i="45"/>
  <c r="AF147" i="45"/>
  <c r="AG144" i="45"/>
  <c r="AG145" i="45"/>
  <c r="AG147" i="45"/>
  <c r="AH144" i="45"/>
  <c r="AH145" i="45"/>
  <c r="AH147" i="45"/>
  <c r="AI144" i="45"/>
  <c r="AI145" i="45"/>
  <c r="AI147" i="45"/>
  <c r="AJ144" i="45"/>
  <c r="AJ145" i="45"/>
  <c r="AJ147" i="45"/>
  <c r="AK144" i="45"/>
  <c r="AK145" i="45"/>
  <c r="AK147" i="45"/>
  <c r="AL144" i="45"/>
  <c r="AL145" i="45"/>
  <c r="AL147" i="45"/>
  <c r="AM144" i="45"/>
  <c r="AM145" i="45"/>
  <c r="AM147" i="45"/>
  <c r="AN144" i="45"/>
  <c r="AN145" i="45"/>
  <c r="AN147" i="45"/>
  <c r="AO144" i="45"/>
  <c r="AO145" i="45"/>
  <c r="AO147" i="45"/>
  <c r="AP144" i="45"/>
  <c r="AP145" i="45"/>
  <c r="AP147" i="45"/>
  <c r="B158" i="45"/>
  <c r="B159" i="45"/>
  <c r="L9" i="28"/>
  <c r="H6" i="15"/>
  <c r="I6" i="15"/>
  <c r="I10" i="15"/>
  <c r="F12" i="15"/>
  <c r="F13" i="15"/>
  <c r="G12" i="15"/>
  <c r="G13" i="15"/>
  <c r="H13" i="15"/>
  <c r="I13" i="15"/>
  <c r="I22" i="15"/>
  <c r="I45" i="15"/>
  <c r="I31" i="15"/>
  <c r="J59" i="28"/>
  <c r="F33" i="15"/>
  <c r="F35" i="15"/>
  <c r="F36" i="15"/>
  <c r="K59" i="28"/>
  <c r="G33" i="15"/>
  <c r="G35" i="15"/>
  <c r="G36" i="15"/>
  <c r="H36" i="15"/>
  <c r="I36" i="15"/>
  <c r="H39" i="15"/>
  <c r="I39" i="15"/>
  <c r="I41" i="15"/>
  <c r="L80" i="28"/>
  <c r="H47" i="15"/>
  <c r="I47" i="15"/>
  <c r="L81" i="28"/>
  <c r="H48" i="15"/>
  <c r="I48" i="15"/>
  <c r="L82" i="28"/>
  <c r="H49" i="15"/>
  <c r="I49" i="15"/>
  <c r="I50" i="15"/>
  <c r="I52" i="15"/>
  <c r="C56" i="15"/>
  <c r="H10" i="15"/>
  <c r="H22" i="15"/>
  <c r="H50" i="15"/>
  <c r="H41" i="15"/>
  <c r="H45" i="15"/>
  <c r="H31" i="15"/>
  <c r="H52" i="15"/>
  <c r="C57" i="15"/>
  <c r="C58" i="15"/>
  <c r="B160" i="45"/>
  <c r="F68" i="15"/>
  <c r="C60" i="15"/>
  <c r="E59" i="10"/>
  <c r="C61" i="15"/>
  <c r="E60" i="10"/>
  <c r="F61" i="10"/>
  <c r="G61" i="10"/>
  <c r="H61" i="10"/>
  <c r="I61" i="10"/>
  <c r="E61" i="10"/>
  <c r="I49" i="10"/>
  <c r="I51" i="10"/>
  <c r="C62" i="15"/>
  <c r="C59" i="15"/>
  <c r="C63" i="15"/>
  <c r="I62" i="10"/>
  <c r="H49" i="10"/>
  <c r="H51" i="10"/>
  <c r="H62" i="10"/>
  <c r="G49" i="10"/>
  <c r="G51" i="10"/>
  <c r="G62" i="10"/>
  <c r="F49" i="10"/>
  <c r="F51" i="10"/>
  <c r="F62" i="10"/>
  <c r="E62" i="10"/>
  <c r="C48" i="10"/>
  <c r="F52" i="10"/>
  <c r="E52" i="10"/>
  <c r="F10" i="41"/>
  <c r="G10" i="41"/>
  <c r="H10" i="41"/>
  <c r="I10" i="41"/>
  <c r="J10" i="41"/>
  <c r="K10" i="41"/>
  <c r="L10" i="41"/>
  <c r="M10" i="41"/>
  <c r="N10" i="41"/>
  <c r="O10" i="41"/>
  <c r="P10" i="41"/>
  <c r="Q10" i="41"/>
  <c r="R10" i="41"/>
  <c r="S10" i="41"/>
  <c r="T10" i="41"/>
  <c r="U10" i="41"/>
  <c r="V10" i="41"/>
  <c r="W10" i="41"/>
  <c r="X10" i="41"/>
  <c r="Y10" i="41"/>
  <c r="Z10" i="41"/>
  <c r="AA10" i="41"/>
  <c r="AB10" i="41"/>
  <c r="AC10" i="41"/>
  <c r="AD10" i="41"/>
  <c r="AE10" i="41"/>
  <c r="AF10" i="41"/>
  <c r="AG10" i="41"/>
  <c r="AH10" i="41"/>
  <c r="AI10" i="41"/>
  <c r="AJ10" i="41"/>
  <c r="AK10" i="41"/>
  <c r="AL10" i="41"/>
  <c r="AM10" i="41"/>
  <c r="AN10" i="41"/>
  <c r="AO10" i="41"/>
  <c r="AP10" i="41"/>
  <c r="AQ10" i="41"/>
  <c r="AR10" i="41"/>
  <c r="E10" i="41"/>
  <c r="A10" i="41"/>
  <c r="E133" i="44"/>
  <c r="E39" i="44"/>
  <c r="E253" i="44"/>
  <c r="G72" i="15"/>
  <c r="F72" i="15"/>
  <c r="G71" i="15"/>
  <c r="F71" i="15"/>
  <c r="F69" i="15"/>
  <c r="C142" i="45"/>
  <c r="C152" i="45"/>
  <c r="C153" i="45"/>
  <c r="C154" i="45"/>
  <c r="D142" i="45"/>
  <c r="D152" i="45"/>
  <c r="D153" i="45"/>
  <c r="D154" i="45"/>
  <c r="E142" i="45"/>
  <c r="E152" i="45"/>
  <c r="E153" i="45"/>
  <c r="E154" i="45"/>
  <c r="F142" i="45"/>
  <c r="F152" i="45"/>
  <c r="F153" i="45"/>
  <c r="F154" i="45"/>
  <c r="G142" i="45"/>
  <c r="G152" i="45"/>
  <c r="G153" i="45"/>
  <c r="G154" i="45"/>
  <c r="H142" i="45"/>
  <c r="H152" i="45"/>
  <c r="H153" i="45"/>
  <c r="H154" i="45"/>
  <c r="I142" i="45"/>
  <c r="I152" i="45"/>
  <c r="I153" i="45"/>
  <c r="I154" i="45"/>
  <c r="J142" i="45"/>
  <c r="J152" i="45"/>
  <c r="J153" i="45"/>
  <c r="J154" i="45"/>
  <c r="K142" i="45"/>
  <c r="K152" i="45"/>
  <c r="K153" i="45"/>
  <c r="K154" i="45"/>
  <c r="L142" i="45"/>
  <c r="L152" i="45"/>
  <c r="L153" i="45"/>
  <c r="L154" i="45"/>
  <c r="M142" i="45"/>
  <c r="M152" i="45"/>
  <c r="M153" i="45"/>
  <c r="M154" i="45"/>
  <c r="N142" i="45"/>
  <c r="N152" i="45"/>
  <c r="N153" i="45"/>
  <c r="N154" i="45"/>
  <c r="O142" i="45"/>
  <c r="O152" i="45"/>
  <c r="O153" i="45"/>
  <c r="O154" i="45"/>
  <c r="P142" i="45"/>
  <c r="P152" i="45"/>
  <c r="P153" i="45"/>
  <c r="P154" i="45"/>
  <c r="Q142" i="45"/>
  <c r="Q152" i="45"/>
  <c r="Q153" i="45"/>
  <c r="Q154" i="45"/>
  <c r="R142" i="45"/>
  <c r="R152" i="45"/>
  <c r="R153" i="45"/>
  <c r="R154" i="45"/>
  <c r="S142" i="45"/>
  <c r="S152" i="45"/>
  <c r="S153" i="45"/>
  <c r="S154" i="45"/>
  <c r="T142" i="45"/>
  <c r="T152" i="45"/>
  <c r="T153" i="45"/>
  <c r="T154" i="45"/>
  <c r="U142" i="45"/>
  <c r="U152" i="45"/>
  <c r="U153" i="45"/>
  <c r="U154" i="45"/>
  <c r="V142" i="45"/>
  <c r="V152" i="45"/>
  <c r="V153" i="45"/>
  <c r="V154" i="45"/>
  <c r="W142" i="45"/>
  <c r="W152" i="45"/>
  <c r="W153" i="45"/>
  <c r="W154" i="45"/>
  <c r="X142" i="45"/>
  <c r="X152" i="45"/>
  <c r="X153" i="45"/>
  <c r="X154" i="45"/>
  <c r="Y142" i="45"/>
  <c r="Y152" i="45"/>
  <c r="Y153" i="45"/>
  <c r="Y154" i="45"/>
  <c r="Z142" i="45"/>
  <c r="Z152" i="45"/>
  <c r="Z153" i="45"/>
  <c r="Z154" i="45"/>
  <c r="AA142" i="45"/>
  <c r="AA152" i="45"/>
  <c r="AA153" i="45"/>
  <c r="AA154" i="45"/>
  <c r="AB142" i="45"/>
  <c r="AB152" i="45"/>
  <c r="AB153" i="45"/>
  <c r="AB154" i="45"/>
  <c r="AC142" i="45"/>
  <c r="AC152" i="45"/>
  <c r="AC153" i="45"/>
  <c r="AC154" i="45"/>
  <c r="AD142" i="45"/>
  <c r="AD152" i="45"/>
  <c r="AD153" i="45"/>
  <c r="AD154" i="45"/>
  <c r="AE142" i="45"/>
  <c r="AE152" i="45"/>
  <c r="AE153" i="45"/>
  <c r="AE154" i="45"/>
  <c r="AF142" i="45"/>
  <c r="AF152" i="45"/>
  <c r="AF153" i="45"/>
  <c r="AF154" i="45"/>
  <c r="AG142" i="45"/>
  <c r="AG152" i="45"/>
  <c r="AG153" i="45"/>
  <c r="AG154" i="45"/>
  <c r="AH142" i="45"/>
  <c r="AH152" i="45"/>
  <c r="AH153" i="45"/>
  <c r="AH154" i="45"/>
  <c r="AI142" i="45"/>
  <c r="AI152" i="45"/>
  <c r="AI153" i="45"/>
  <c r="AI154" i="45"/>
  <c r="AJ142" i="45"/>
  <c r="AJ152" i="45"/>
  <c r="AJ153" i="45"/>
  <c r="AJ154" i="45"/>
  <c r="AK142" i="45"/>
  <c r="AK152" i="45"/>
  <c r="AK153" i="45"/>
  <c r="AK154" i="45"/>
  <c r="AL142" i="45"/>
  <c r="AL152" i="45"/>
  <c r="AL153" i="45"/>
  <c r="AL154" i="45"/>
  <c r="AM142" i="45"/>
  <c r="AM152" i="45"/>
  <c r="AM153" i="45"/>
  <c r="AM154" i="45"/>
  <c r="AN142" i="45"/>
  <c r="AN152" i="45"/>
  <c r="AN153" i="45"/>
  <c r="AN154" i="45"/>
  <c r="AO142" i="45"/>
  <c r="AO152" i="45"/>
  <c r="AO153" i="45"/>
  <c r="AO154" i="45"/>
  <c r="AP142" i="45"/>
  <c r="AP152" i="45"/>
  <c r="AP153" i="45"/>
  <c r="AP154" i="45"/>
  <c r="AP151" i="45"/>
  <c r="AO151" i="45"/>
  <c r="AN151" i="45"/>
  <c r="AM151" i="45"/>
  <c r="AL151" i="45"/>
  <c r="AK151" i="45"/>
  <c r="AJ151" i="45"/>
  <c r="AI151" i="45"/>
  <c r="AH151" i="45"/>
  <c r="AG151" i="45"/>
  <c r="AF151" i="45"/>
  <c r="AE151" i="45"/>
  <c r="AD151" i="45"/>
  <c r="AC151" i="45"/>
  <c r="AB151" i="45"/>
  <c r="AA151" i="45"/>
  <c r="Z151" i="45"/>
  <c r="Y151" i="45"/>
  <c r="X151" i="45"/>
  <c r="W151" i="45"/>
  <c r="V151" i="45"/>
  <c r="U151" i="45"/>
  <c r="T151" i="45"/>
  <c r="S151" i="45"/>
  <c r="R151" i="45"/>
  <c r="Q151" i="45"/>
  <c r="P151" i="45"/>
  <c r="O151" i="45"/>
  <c r="N151" i="45"/>
  <c r="M151" i="45"/>
  <c r="L151" i="45"/>
  <c r="K151" i="45"/>
  <c r="J151" i="45"/>
  <c r="I151" i="45"/>
  <c r="H151" i="45"/>
  <c r="G151" i="45"/>
  <c r="F151" i="45"/>
  <c r="E151" i="45"/>
  <c r="D151" i="45"/>
  <c r="C151" i="45"/>
  <c r="G150" i="45"/>
  <c r="F150" i="45"/>
  <c r="E150" i="45"/>
  <c r="D150" i="45"/>
  <c r="C150" i="45"/>
  <c r="I52" i="10"/>
  <c r="I60" i="10"/>
  <c r="I59" i="10"/>
  <c r="I58" i="10"/>
  <c r="G149" i="45"/>
  <c r="H52" i="10"/>
  <c r="H60" i="10"/>
  <c r="H59" i="10"/>
  <c r="H58" i="10"/>
  <c r="F149" i="45"/>
  <c r="G52" i="10"/>
  <c r="G60" i="10"/>
  <c r="G59" i="10"/>
  <c r="G58" i="10"/>
  <c r="E149" i="45"/>
  <c r="F60" i="10"/>
  <c r="F59" i="10"/>
  <c r="F58" i="10"/>
  <c r="D149" i="45"/>
  <c r="E58" i="10"/>
  <c r="C149" i="45"/>
  <c r="AP148" i="45"/>
  <c r="AO148" i="45"/>
  <c r="AN148" i="45"/>
  <c r="AM148" i="45"/>
  <c r="AL148" i="45"/>
  <c r="AK148" i="45"/>
  <c r="AJ148" i="45"/>
  <c r="AI148" i="45"/>
  <c r="AH148" i="45"/>
  <c r="AG148" i="45"/>
  <c r="AF148" i="45"/>
  <c r="AE148" i="45"/>
  <c r="AD148" i="45"/>
  <c r="AC148" i="45"/>
  <c r="AB148" i="45"/>
  <c r="AA148" i="45"/>
  <c r="Z148" i="45"/>
  <c r="Y148" i="45"/>
  <c r="X148" i="45"/>
  <c r="W148" i="45"/>
  <c r="V148" i="45"/>
  <c r="U148" i="45"/>
  <c r="T148" i="45"/>
  <c r="S148" i="45"/>
  <c r="R148" i="45"/>
  <c r="Q148" i="45"/>
  <c r="P148" i="45"/>
  <c r="O148" i="45"/>
  <c r="N148" i="45"/>
  <c r="M148" i="45"/>
  <c r="L148" i="45"/>
  <c r="K148" i="45"/>
  <c r="J148" i="45"/>
  <c r="I148" i="45"/>
  <c r="H148" i="45"/>
  <c r="G148" i="45"/>
  <c r="F148" i="45"/>
  <c r="E148" i="45"/>
  <c r="D148" i="45"/>
  <c r="C148" i="45"/>
  <c r="A145" i="45"/>
  <c r="AP112" i="45"/>
  <c r="AP113" i="45"/>
  <c r="AP114" i="45"/>
  <c r="AP115" i="45"/>
  <c r="AP116" i="45"/>
  <c r="AP117" i="45"/>
  <c r="AP118" i="45"/>
  <c r="AP119" i="45"/>
  <c r="AP120" i="45"/>
  <c r="AP121" i="45"/>
  <c r="AP122" i="45"/>
  <c r="AP123" i="45"/>
  <c r="AP124" i="45"/>
  <c r="E96" i="44"/>
  <c r="E97" i="44"/>
  <c r="E98" i="44"/>
  <c r="F96" i="44"/>
  <c r="F97" i="44"/>
  <c r="F98" i="44"/>
  <c r="G96" i="44"/>
  <c r="G97" i="44"/>
  <c r="G98" i="44"/>
  <c r="H96" i="44"/>
  <c r="H97" i="44"/>
  <c r="H98" i="44"/>
  <c r="I96" i="44"/>
  <c r="I97" i="44"/>
  <c r="I98" i="44"/>
  <c r="J96" i="44"/>
  <c r="J97" i="44"/>
  <c r="J98" i="44"/>
  <c r="K96" i="44"/>
  <c r="K97" i="44"/>
  <c r="K98" i="44"/>
  <c r="L96" i="44"/>
  <c r="L97" i="44"/>
  <c r="L98" i="44"/>
  <c r="M96" i="44"/>
  <c r="M97" i="44"/>
  <c r="M98" i="44"/>
  <c r="N96" i="44"/>
  <c r="N97" i="44"/>
  <c r="N98" i="44"/>
  <c r="O96" i="44"/>
  <c r="O97" i="44"/>
  <c r="O98" i="44"/>
  <c r="P96" i="44"/>
  <c r="P97" i="44"/>
  <c r="P98" i="44"/>
  <c r="Q96" i="44"/>
  <c r="Q97" i="44"/>
  <c r="Q98" i="44"/>
  <c r="R96" i="44"/>
  <c r="R97" i="44"/>
  <c r="R98" i="44"/>
  <c r="S96" i="44"/>
  <c r="S97" i="44"/>
  <c r="S98" i="44"/>
  <c r="T96" i="44"/>
  <c r="T97" i="44"/>
  <c r="T98" i="44"/>
  <c r="U96" i="44"/>
  <c r="U97" i="44"/>
  <c r="U98" i="44"/>
  <c r="V96" i="44"/>
  <c r="V97" i="44"/>
  <c r="V98" i="44"/>
  <c r="W96" i="44"/>
  <c r="W97" i="44"/>
  <c r="W98" i="44"/>
  <c r="X96" i="44"/>
  <c r="X97" i="44"/>
  <c r="X98" i="44"/>
  <c r="Y96" i="44"/>
  <c r="Y97" i="44"/>
  <c r="Y98" i="44"/>
  <c r="Z96" i="44"/>
  <c r="Z97" i="44"/>
  <c r="Z98" i="44"/>
  <c r="AA96" i="44"/>
  <c r="AA97" i="44"/>
  <c r="AA98" i="44"/>
  <c r="AB96" i="44"/>
  <c r="AB97" i="44"/>
  <c r="AB98" i="44"/>
  <c r="AC96" i="44"/>
  <c r="AC97" i="44"/>
  <c r="AC98" i="44"/>
  <c r="AD96" i="44"/>
  <c r="AD97" i="44"/>
  <c r="AD98" i="44"/>
  <c r="AE96" i="44"/>
  <c r="AE97" i="44"/>
  <c r="AE98" i="44"/>
  <c r="AF96" i="44"/>
  <c r="AF97" i="44"/>
  <c r="AF98" i="44"/>
  <c r="AG96" i="44"/>
  <c r="AG97" i="44"/>
  <c r="AG98" i="44"/>
  <c r="AH96" i="44"/>
  <c r="AH97" i="44"/>
  <c r="AH98" i="44"/>
  <c r="AI96" i="44"/>
  <c r="AI97" i="44"/>
  <c r="AI98" i="44"/>
  <c r="AJ96" i="44"/>
  <c r="AJ97" i="44"/>
  <c r="AJ98" i="44"/>
  <c r="AK96" i="44"/>
  <c r="AK97" i="44"/>
  <c r="AK98" i="44"/>
  <c r="AL96" i="44"/>
  <c r="AL97" i="44"/>
  <c r="AL98" i="44"/>
  <c r="AM96" i="44"/>
  <c r="AM97" i="44"/>
  <c r="AM98" i="44"/>
  <c r="AN96" i="44"/>
  <c r="AN97" i="44"/>
  <c r="AN98" i="44"/>
  <c r="AO96" i="44"/>
  <c r="AO97" i="44"/>
  <c r="AO98" i="44"/>
  <c r="AP96" i="44"/>
  <c r="AP97" i="44"/>
  <c r="AP98" i="44"/>
  <c r="AQ96" i="44"/>
  <c r="AQ97" i="44"/>
  <c r="AQ98" i="44"/>
  <c r="AR99" i="44"/>
  <c r="AQ99" i="44"/>
  <c r="AP99" i="44"/>
  <c r="AO99" i="44"/>
  <c r="AN99" i="44"/>
  <c r="AM99" i="44"/>
  <c r="AL99" i="44"/>
  <c r="AK99" i="44"/>
  <c r="AJ99" i="44"/>
  <c r="AI99" i="44"/>
  <c r="AH99" i="44"/>
  <c r="AG99" i="44"/>
  <c r="AF99" i="44"/>
  <c r="AE99" i="44"/>
  <c r="AD99" i="44"/>
  <c r="AC99" i="44"/>
  <c r="AB99" i="44"/>
  <c r="AA99" i="44"/>
  <c r="Z99" i="44"/>
  <c r="Y99" i="44"/>
  <c r="X99" i="44"/>
  <c r="W99" i="44"/>
  <c r="V99" i="44"/>
  <c r="U99" i="44"/>
  <c r="T99" i="44"/>
  <c r="S99" i="44"/>
  <c r="R99" i="44"/>
  <c r="Q99" i="44"/>
  <c r="P99" i="44"/>
  <c r="O99" i="44"/>
  <c r="N99" i="44"/>
  <c r="M99" i="44"/>
  <c r="L99" i="44"/>
  <c r="K99" i="44"/>
  <c r="J99" i="44"/>
  <c r="I99" i="44"/>
  <c r="H99" i="44"/>
  <c r="G99" i="44"/>
  <c r="E91" i="44"/>
  <c r="F99" i="44"/>
  <c r="F95" i="44"/>
  <c r="G95" i="44"/>
  <c r="H95" i="44"/>
  <c r="I95" i="44"/>
  <c r="J95" i="44"/>
  <c r="K95" i="44"/>
  <c r="L95" i="44"/>
  <c r="M95" i="44"/>
  <c r="N95" i="44"/>
  <c r="O95" i="44"/>
  <c r="P95" i="44"/>
  <c r="Q95" i="44"/>
  <c r="R95" i="44"/>
  <c r="S95" i="44"/>
  <c r="T95" i="44"/>
  <c r="U95" i="44"/>
  <c r="V95" i="44"/>
  <c r="W95" i="44"/>
  <c r="X95" i="44"/>
  <c r="Y95" i="44"/>
  <c r="Z95" i="44"/>
  <c r="AA95" i="44"/>
  <c r="AB95" i="44"/>
  <c r="AC95" i="44"/>
  <c r="AD95" i="44"/>
  <c r="AE95" i="44"/>
  <c r="AF95" i="44"/>
  <c r="AG95" i="44"/>
  <c r="AH95" i="44"/>
  <c r="AI95" i="44"/>
  <c r="AJ95" i="44"/>
  <c r="AK95" i="44"/>
  <c r="AL95" i="44"/>
  <c r="AM95" i="44"/>
  <c r="AN95" i="44"/>
  <c r="AO95" i="44"/>
  <c r="AP95" i="44"/>
  <c r="AQ95" i="44"/>
  <c r="AR95" i="44"/>
  <c r="AP9" i="45"/>
  <c r="AP125" i="45"/>
  <c r="AP126" i="45"/>
  <c r="AP127" i="45"/>
  <c r="AP128" i="45"/>
  <c r="AP129" i="45"/>
  <c r="AP130" i="45"/>
  <c r="AP131" i="45"/>
  <c r="AP132" i="45"/>
  <c r="AP133" i="45"/>
  <c r="AP134" i="45"/>
  <c r="AP136" i="45"/>
  <c r="AO105" i="45"/>
  <c r="AO106" i="45"/>
  <c r="AO107" i="45"/>
  <c r="AO108" i="45"/>
  <c r="AO109" i="45"/>
  <c r="AO110" i="45"/>
  <c r="AO111" i="45"/>
  <c r="AO112" i="45"/>
  <c r="AO113" i="45"/>
  <c r="AO114" i="45"/>
  <c r="AO115" i="45"/>
  <c r="AO116" i="45"/>
  <c r="AO117" i="45"/>
  <c r="AO118" i="45"/>
  <c r="AO119" i="45"/>
  <c r="AO120" i="45"/>
  <c r="AO121" i="45"/>
  <c r="AO122" i="45"/>
  <c r="AO123" i="45"/>
  <c r="AO124" i="45"/>
  <c r="AO9" i="45"/>
  <c r="AO125" i="45"/>
  <c r="AO126" i="45"/>
  <c r="AO127" i="45"/>
  <c r="AO128" i="45"/>
  <c r="AO129" i="45"/>
  <c r="AO130" i="45"/>
  <c r="AO131" i="45"/>
  <c r="AO132" i="45"/>
  <c r="AO133" i="45"/>
  <c r="AO134" i="45"/>
  <c r="AO136" i="45"/>
  <c r="AN105" i="45"/>
  <c r="AN106" i="45"/>
  <c r="AN107" i="45"/>
  <c r="AN108" i="45"/>
  <c r="AN109" i="45"/>
  <c r="AN110" i="45"/>
  <c r="AN111" i="45"/>
  <c r="AN112" i="45"/>
  <c r="AN113" i="45"/>
  <c r="AN114" i="45"/>
  <c r="AN115" i="45"/>
  <c r="AN116" i="45"/>
  <c r="AN117" i="45"/>
  <c r="AN118" i="45"/>
  <c r="AN119" i="45"/>
  <c r="AN120" i="45"/>
  <c r="AN121" i="45"/>
  <c r="AN122" i="45"/>
  <c r="AN123" i="45"/>
  <c r="AN124" i="45"/>
  <c r="AN9" i="45"/>
  <c r="AN125" i="45"/>
  <c r="AN126" i="45"/>
  <c r="AN127" i="45"/>
  <c r="AN128" i="45"/>
  <c r="AN129" i="45"/>
  <c r="AN130" i="45"/>
  <c r="AN131" i="45"/>
  <c r="AN132" i="45"/>
  <c r="AN133" i="45"/>
  <c r="AN134" i="45"/>
  <c r="AN136" i="45"/>
  <c r="AM105" i="45"/>
  <c r="AM106" i="45"/>
  <c r="AM107" i="45"/>
  <c r="AM108" i="45"/>
  <c r="AM109" i="45"/>
  <c r="AM110" i="45"/>
  <c r="AM111" i="45"/>
  <c r="AM112" i="45"/>
  <c r="AM113" i="45"/>
  <c r="AM114" i="45"/>
  <c r="AM115" i="45"/>
  <c r="AM116" i="45"/>
  <c r="AM117" i="45"/>
  <c r="AM118" i="45"/>
  <c r="AM119" i="45"/>
  <c r="AM120" i="45"/>
  <c r="AM121" i="45"/>
  <c r="AM122" i="45"/>
  <c r="AM123" i="45"/>
  <c r="AM124" i="45"/>
  <c r="AM9" i="45"/>
  <c r="AM125" i="45"/>
  <c r="AM126" i="45"/>
  <c r="AM127" i="45"/>
  <c r="AM128" i="45"/>
  <c r="AM129" i="45"/>
  <c r="AM130" i="45"/>
  <c r="AM131" i="45"/>
  <c r="AM132" i="45"/>
  <c r="AM133" i="45"/>
  <c r="AM134" i="45"/>
  <c r="AM136" i="45"/>
  <c r="AL105" i="45"/>
  <c r="AL106" i="45"/>
  <c r="AL107" i="45"/>
  <c r="AL108" i="45"/>
  <c r="AL109" i="45"/>
  <c r="AL110" i="45"/>
  <c r="AL111" i="45"/>
  <c r="AL112" i="45"/>
  <c r="AL113" i="45"/>
  <c r="AL114" i="45"/>
  <c r="AL115" i="45"/>
  <c r="AL116" i="45"/>
  <c r="AL117" i="45"/>
  <c r="AL118" i="45"/>
  <c r="AL119" i="45"/>
  <c r="AL120" i="45"/>
  <c r="AL121" i="45"/>
  <c r="AL122" i="45"/>
  <c r="AL123" i="45"/>
  <c r="AL124" i="45"/>
  <c r="AL9" i="45"/>
  <c r="AL125" i="45"/>
  <c r="AL126" i="45"/>
  <c r="AL127" i="45"/>
  <c r="AL128" i="45"/>
  <c r="AL129" i="45"/>
  <c r="AL130" i="45"/>
  <c r="AL131" i="45"/>
  <c r="AL132" i="45"/>
  <c r="AL133" i="45"/>
  <c r="AL134" i="45"/>
  <c r="AL136" i="45"/>
  <c r="AK105" i="45"/>
  <c r="AK106" i="45"/>
  <c r="AK107" i="45"/>
  <c r="AK108" i="45"/>
  <c r="AK109" i="45"/>
  <c r="AK110" i="45"/>
  <c r="AK111" i="45"/>
  <c r="AK112" i="45"/>
  <c r="AK113" i="45"/>
  <c r="AK114" i="45"/>
  <c r="AK115" i="45"/>
  <c r="AK116" i="45"/>
  <c r="AK117" i="45"/>
  <c r="AK118" i="45"/>
  <c r="AK119" i="45"/>
  <c r="AK120" i="45"/>
  <c r="AK121" i="45"/>
  <c r="AK122" i="45"/>
  <c r="AK123" i="45"/>
  <c r="AK124" i="45"/>
  <c r="AK9" i="45"/>
  <c r="AK125" i="45"/>
  <c r="AK126" i="45"/>
  <c r="AK127" i="45"/>
  <c r="AK128" i="45"/>
  <c r="AK129" i="45"/>
  <c r="AK130" i="45"/>
  <c r="AK131" i="45"/>
  <c r="AK132" i="45"/>
  <c r="AK133" i="45"/>
  <c r="AK134" i="45"/>
  <c r="AK136" i="45"/>
  <c r="AJ105" i="45"/>
  <c r="AJ106" i="45"/>
  <c r="AJ107" i="45"/>
  <c r="AJ108" i="45"/>
  <c r="AJ109" i="45"/>
  <c r="AJ110" i="45"/>
  <c r="AJ111" i="45"/>
  <c r="AJ112" i="45"/>
  <c r="AJ113" i="45"/>
  <c r="AJ114" i="45"/>
  <c r="AJ115" i="45"/>
  <c r="AJ116" i="45"/>
  <c r="AJ117" i="45"/>
  <c r="AJ118" i="45"/>
  <c r="AJ119" i="45"/>
  <c r="AJ120" i="45"/>
  <c r="AJ121" i="45"/>
  <c r="AJ122" i="45"/>
  <c r="AJ123" i="45"/>
  <c r="AJ124" i="45"/>
  <c r="AJ9" i="45"/>
  <c r="AJ125" i="45"/>
  <c r="AJ126" i="45"/>
  <c r="AJ127" i="45"/>
  <c r="AJ128" i="45"/>
  <c r="AJ129" i="45"/>
  <c r="AJ130" i="45"/>
  <c r="AJ131" i="45"/>
  <c r="AJ132" i="45"/>
  <c r="AJ133" i="45"/>
  <c r="AJ134" i="45"/>
  <c r="AJ136" i="45"/>
  <c r="AI105" i="45"/>
  <c r="AI106" i="45"/>
  <c r="AI107" i="45"/>
  <c r="AI108" i="45"/>
  <c r="AI109" i="45"/>
  <c r="AI110" i="45"/>
  <c r="AI111" i="45"/>
  <c r="AI112" i="45"/>
  <c r="AI113" i="45"/>
  <c r="AI114" i="45"/>
  <c r="AI115" i="45"/>
  <c r="AI116" i="45"/>
  <c r="AI117" i="45"/>
  <c r="AI118" i="45"/>
  <c r="AI119" i="45"/>
  <c r="AI120" i="45"/>
  <c r="AI121" i="45"/>
  <c r="AI122" i="45"/>
  <c r="AI123" i="45"/>
  <c r="AI124" i="45"/>
  <c r="AI9" i="45"/>
  <c r="AI125" i="45"/>
  <c r="AI126" i="45"/>
  <c r="AI127" i="45"/>
  <c r="AI128" i="45"/>
  <c r="AI129" i="45"/>
  <c r="AI130" i="45"/>
  <c r="AI131" i="45"/>
  <c r="AI132" i="45"/>
  <c r="AI133" i="45"/>
  <c r="AI134" i="45"/>
  <c r="AI136" i="45"/>
  <c r="AH105" i="45"/>
  <c r="AH106" i="45"/>
  <c r="AH107" i="45"/>
  <c r="AH108" i="45"/>
  <c r="AH109" i="45"/>
  <c r="AH110" i="45"/>
  <c r="AH111" i="45"/>
  <c r="AH112" i="45"/>
  <c r="AH113" i="45"/>
  <c r="AH114" i="45"/>
  <c r="AH115" i="45"/>
  <c r="AH116" i="45"/>
  <c r="AH117" i="45"/>
  <c r="AH118" i="45"/>
  <c r="AH119" i="45"/>
  <c r="AH120" i="45"/>
  <c r="AH121" i="45"/>
  <c r="AH122" i="45"/>
  <c r="AH123" i="45"/>
  <c r="AH124" i="45"/>
  <c r="AH9" i="45"/>
  <c r="AH125" i="45"/>
  <c r="AH126" i="45"/>
  <c r="AH127" i="45"/>
  <c r="AH128" i="45"/>
  <c r="AH129" i="45"/>
  <c r="AH130" i="45"/>
  <c r="AH131" i="45"/>
  <c r="AH132" i="45"/>
  <c r="AH133" i="45"/>
  <c r="AH134" i="45"/>
  <c r="AH136" i="45"/>
  <c r="AG105" i="45"/>
  <c r="AG106" i="45"/>
  <c r="AG107" i="45"/>
  <c r="AG108" i="45"/>
  <c r="AG109" i="45"/>
  <c r="AG110" i="45"/>
  <c r="AG111" i="45"/>
  <c r="AG112" i="45"/>
  <c r="AG113" i="45"/>
  <c r="AG114" i="45"/>
  <c r="AG115" i="45"/>
  <c r="AG116" i="45"/>
  <c r="AG117" i="45"/>
  <c r="AG118" i="45"/>
  <c r="AG119" i="45"/>
  <c r="AG120" i="45"/>
  <c r="AG121" i="45"/>
  <c r="AG122" i="45"/>
  <c r="AG123" i="45"/>
  <c r="AG124" i="45"/>
  <c r="AG9" i="45"/>
  <c r="AG125" i="45"/>
  <c r="AG126" i="45"/>
  <c r="AG127" i="45"/>
  <c r="AG128" i="45"/>
  <c r="AG129" i="45"/>
  <c r="AG130" i="45"/>
  <c r="AG131" i="45"/>
  <c r="AG132" i="45"/>
  <c r="AG133" i="45"/>
  <c r="AG134" i="45"/>
  <c r="AG136" i="45"/>
  <c r="AF105" i="45"/>
  <c r="AF106" i="45"/>
  <c r="AF107" i="45"/>
  <c r="AF108" i="45"/>
  <c r="AF109" i="45"/>
  <c r="AF110" i="45"/>
  <c r="AF111" i="45"/>
  <c r="AF112" i="45"/>
  <c r="AF113" i="45"/>
  <c r="AF114" i="45"/>
  <c r="AF115" i="45"/>
  <c r="AF116" i="45"/>
  <c r="AF117" i="45"/>
  <c r="AF118" i="45"/>
  <c r="AF119" i="45"/>
  <c r="AF120" i="45"/>
  <c r="AF121" i="45"/>
  <c r="AF122" i="45"/>
  <c r="AF123" i="45"/>
  <c r="AF124" i="45"/>
  <c r="AF9" i="45"/>
  <c r="AF125" i="45"/>
  <c r="AF126" i="45"/>
  <c r="AF127" i="45"/>
  <c r="AF128" i="45"/>
  <c r="AF129" i="45"/>
  <c r="AF130" i="45"/>
  <c r="AF131" i="45"/>
  <c r="AF132" i="45"/>
  <c r="AF133" i="45"/>
  <c r="AF134" i="45"/>
  <c r="AF136" i="45"/>
  <c r="AE105" i="45"/>
  <c r="AE106" i="45"/>
  <c r="AE107" i="45"/>
  <c r="AE108" i="45"/>
  <c r="AE109" i="45"/>
  <c r="AE110" i="45"/>
  <c r="AE111" i="45"/>
  <c r="AE112" i="45"/>
  <c r="AE113" i="45"/>
  <c r="AE114" i="45"/>
  <c r="AE115" i="45"/>
  <c r="AE116" i="45"/>
  <c r="AE117" i="45"/>
  <c r="AE118" i="45"/>
  <c r="AE119" i="45"/>
  <c r="AE120" i="45"/>
  <c r="AE121" i="45"/>
  <c r="AE122" i="45"/>
  <c r="AE123" i="45"/>
  <c r="AE124" i="45"/>
  <c r="AE9" i="45"/>
  <c r="AE125" i="45"/>
  <c r="AE126" i="45"/>
  <c r="AE127" i="45"/>
  <c r="AE128" i="45"/>
  <c r="AE129" i="45"/>
  <c r="AE130" i="45"/>
  <c r="AE131" i="45"/>
  <c r="AE132" i="45"/>
  <c r="AE133" i="45"/>
  <c r="AE134" i="45"/>
  <c r="AE136" i="45"/>
  <c r="AD105" i="45"/>
  <c r="AD106" i="45"/>
  <c r="AD107" i="45"/>
  <c r="AD108" i="45"/>
  <c r="AD109" i="45"/>
  <c r="AD110" i="45"/>
  <c r="AD111" i="45"/>
  <c r="AD112" i="45"/>
  <c r="AD113" i="45"/>
  <c r="AD114" i="45"/>
  <c r="AD115" i="45"/>
  <c r="AD116" i="45"/>
  <c r="AD117" i="45"/>
  <c r="AD118" i="45"/>
  <c r="AD119" i="45"/>
  <c r="AD120" i="45"/>
  <c r="AD121" i="45"/>
  <c r="AD122" i="45"/>
  <c r="AD123" i="45"/>
  <c r="AD124" i="45"/>
  <c r="AD9" i="45"/>
  <c r="AD125" i="45"/>
  <c r="AD126" i="45"/>
  <c r="AD127" i="45"/>
  <c r="AD128" i="45"/>
  <c r="AD129" i="45"/>
  <c r="AD130" i="45"/>
  <c r="AD131" i="45"/>
  <c r="AD132" i="45"/>
  <c r="AD133" i="45"/>
  <c r="AD134" i="45"/>
  <c r="AD136" i="45"/>
  <c r="AC105" i="45"/>
  <c r="AC106" i="45"/>
  <c r="AC107" i="45"/>
  <c r="AC108" i="45"/>
  <c r="AC109" i="45"/>
  <c r="AC110" i="45"/>
  <c r="AC111" i="45"/>
  <c r="AC112" i="45"/>
  <c r="AC113" i="45"/>
  <c r="AC114" i="45"/>
  <c r="AC115" i="45"/>
  <c r="AC116" i="45"/>
  <c r="AC117" i="45"/>
  <c r="AC118" i="45"/>
  <c r="AC119" i="45"/>
  <c r="AC120" i="45"/>
  <c r="AC121" i="45"/>
  <c r="AC122" i="45"/>
  <c r="AC123" i="45"/>
  <c r="AC124" i="45"/>
  <c r="AC9" i="45"/>
  <c r="AC125" i="45"/>
  <c r="AC126" i="45"/>
  <c r="AC127" i="45"/>
  <c r="AC128" i="45"/>
  <c r="AC129" i="45"/>
  <c r="AC130" i="45"/>
  <c r="AC131" i="45"/>
  <c r="AC132" i="45"/>
  <c r="AC133" i="45"/>
  <c r="AC134" i="45"/>
  <c r="AC136" i="45"/>
  <c r="AB105" i="45"/>
  <c r="AB106" i="45"/>
  <c r="AB107" i="45"/>
  <c r="AB108" i="45"/>
  <c r="AB109" i="45"/>
  <c r="AB110" i="45"/>
  <c r="AB111" i="45"/>
  <c r="AB112" i="45"/>
  <c r="AB113" i="45"/>
  <c r="AB114" i="45"/>
  <c r="AB115" i="45"/>
  <c r="AB116" i="45"/>
  <c r="AB117" i="45"/>
  <c r="AB118" i="45"/>
  <c r="AB119" i="45"/>
  <c r="AB120" i="45"/>
  <c r="AB121" i="45"/>
  <c r="AB122" i="45"/>
  <c r="AB123" i="45"/>
  <c r="AB124" i="45"/>
  <c r="AB9" i="45"/>
  <c r="AB125" i="45"/>
  <c r="AB126" i="45"/>
  <c r="AB127" i="45"/>
  <c r="AB128" i="45"/>
  <c r="AB129" i="45"/>
  <c r="AB130" i="45"/>
  <c r="AB131" i="45"/>
  <c r="AB132" i="45"/>
  <c r="AB133" i="45"/>
  <c r="AB134" i="45"/>
  <c r="AB136" i="45"/>
  <c r="AA105" i="45"/>
  <c r="AA106" i="45"/>
  <c r="AA107" i="45"/>
  <c r="AA108" i="45"/>
  <c r="AA109" i="45"/>
  <c r="AA110" i="45"/>
  <c r="AA111" i="45"/>
  <c r="AA112" i="45"/>
  <c r="AA113" i="45"/>
  <c r="AA114" i="45"/>
  <c r="AA115" i="45"/>
  <c r="AA116" i="45"/>
  <c r="AA117" i="45"/>
  <c r="AA118" i="45"/>
  <c r="AA119" i="45"/>
  <c r="AA120" i="45"/>
  <c r="AA121" i="45"/>
  <c r="AA122" i="45"/>
  <c r="AA123" i="45"/>
  <c r="AA124" i="45"/>
  <c r="AA9" i="45"/>
  <c r="AA125" i="45"/>
  <c r="AA126" i="45"/>
  <c r="AA127" i="45"/>
  <c r="AA128" i="45"/>
  <c r="AA129" i="45"/>
  <c r="AA130" i="45"/>
  <c r="AA131" i="45"/>
  <c r="AA132" i="45"/>
  <c r="AA133" i="45"/>
  <c r="AA134" i="45"/>
  <c r="AA136" i="45"/>
  <c r="Z105" i="45"/>
  <c r="Z106" i="45"/>
  <c r="Z107" i="45"/>
  <c r="Z108" i="45"/>
  <c r="Z109" i="45"/>
  <c r="Z110" i="45"/>
  <c r="Z111" i="45"/>
  <c r="Z112" i="45"/>
  <c r="Z113" i="45"/>
  <c r="Z114" i="45"/>
  <c r="Z115" i="45"/>
  <c r="Z116" i="45"/>
  <c r="Z117" i="45"/>
  <c r="Z118" i="45"/>
  <c r="Z119" i="45"/>
  <c r="Z120" i="45"/>
  <c r="Z121" i="45"/>
  <c r="Z122" i="45"/>
  <c r="Z123" i="45"/>
  <c r="Z124" i="45"/>
  <c r="Z9" i="45"/>
  <c r="Z125" i="45"/>
  <c r="Z126" i="45"/>
  <c r="Z127" i="45"/>
  <c r="Z128" i="45"/>
  <c r="Z129" i="45"/>
  <c r="Z130" i="45"/>
  <c r="Z131" i="45"/>
  <c r="Z132" i="45"/>
  <c r="Z133" i="45"/>
  <c r="Z134" i="45"/>
  <c r="Z136" i="45"/>
  <c r="Y105" i="45"/>
  <c r="Y106" i="45"/>
  <c r="Y107" i="45"/>
  <c r="Y108" i="45"/>
  <c r="Y109" i="45"/>
  <c r="Y110" i="45"/>
  <c r="Y111" i="45"/>
  <c r="Y112" i="45"/>
  <c r="Y113" i="45"/>
  <c r="Y114" i="45"/>
  <c r="Y115" i="45"/>
  <c r="Y116" i="45"/>
  <c r="Y117" i="45"/>
  <c r="Y118" i="45"/>
  <c r="Y119" i="45"/>
  <c r="Y120" i="45"/>
  <c r="Y121" i="45"/>
  <c r="Y122" i="45"/>
  <c r="Y123" i="45"/>
  <c r="Y124" i="45"/>
  <c r="Y9" i="45"/>
  <c r="Y125" i="45"/>
  <c r="Y126" i="45"/>
  <c r="Y127" i="45"/>
  <c r="Y128" i="45"/>
  <c r="Y129" i="45"/>
  <c r="Y130" i="45"/>
  <c r="Y131" i="45"/>
  <c r="Y132" i="45"/>
  <c r="Y133" i="45"/>
  <c r="Y134" i="45"/>
  <c r="Y136" i="45"/>
  <c r="X105" i="45"/>
  <c r="X106" i="45"/>
  <c r="X107" i="45"/>
  <c r="X108" i="45"/>
  <c r="X109" i="45"/>
  <c r="X110" i="45"/>
  <c r="X111" i="45"/>
  <c r="X112" i="45"/>
  <c r="X113" i="45"/>
  <c r="X114" i="45"/>
  <c r="X115" i="45"/>
  <c r="X116" i="45"/>
  <c r="X117" i="45"/>
  <c r="X118" i="45"/>
  <c r="X119" i="45"/>
  <c r="X120" i="45"/>
  <c r="X121" i="45"/>
  <c r="X122" i="45"/>
  <c r="X123" i="45"/>
  <c r="X124" i="45"/>
  <c r="X9" i="45"/>
  <c r="X125" i="45"/>
  <c r="X126" i="45"/>
  <c r="X127" i="45"/>
  <c r="X128" i="45"/>
  <c r="X129" i="45"/>
  <c r="X130" i="45"/>
  <c r="X131" i="45"/>
  <c r="X132" i="45"/>
  <c r="X133" i="45"/>
  <c r="X134" i="45"/>
  <c r="X136" i="45"/>
  <c r="W105" i="45"/>
  <c r="W106" i="45"/>
  <c r="W107" i="45"/>
  <c r="W108" i="45"/>
  <c r="W109" i="45"/>
  <c r="W110" i="45"/>
  <c r="W111" i="45"/>
  <c r="W112" i="45"/>
  <c r="W113" i="45"/>
  <c r="W114" i="45"/>
  <c r="W115" i="45"/>
  <c r="W116" i="45"/>
  <c r="W117" i="45"/>
  <c r="W118" i="45"/>
  <c r="W119" i="45"/>
  <c r="W120" i="45"/>
  <c r="W121" i="45"/>
  <c r="W122" i="45"/>
  <c r="W123" i="45"/>
  <c r="W124" i="45"/>
  <c r="W9" i="45"/>
  <c r="W125" i="45"/>
  <c r="W126" i="45"/>
  <c r="W127" i="45"/>
  <c r="W128" i="45"/>
  <c r="W129" i="45"/>
  <c r="W130" i="45"/>
  <c r="W131" i="45"/>
  <c r="W132" i="45"/>
  <c r="W133" i="45"/>
  <c r="W134" i="45"/>
  <c r="W136" i="45"/>
  <c r="V105" i="45"/>
  <c r="V106" i="45"/>
  <c r="V107" i="45"/>
  <c r="V108" i="45"/>
  <c r="V109" i="45"/>
  <c r="V110" i="45"/>
  <c r="V111" i="45"/>
  <c r="V112" i="45"/>
  <c r="V113" i="45"/>
  <c r="V114" i="45"/>
  <c r="V115" i="45"/>
  <c r="V116" i="45"/>
  <c r="V117" i="45"/>
  <c r="V118" i="45"/>
  <c r="V119" i="45"/>
  <c r="V120" i="45"/>
  <c r="V121" i="45"/>
  <c r="V122" i="45"/>
  <c r="V123" i="45"/>
  <c r="V124" i="45"/>
  <c r="V9" i="45"/>
  <c r="V125" i="45"/>
  <c r="V126" i="45"/>
  <c r="V127" i="45"/>
  <c r="V128" i="45"/>
  <c r="V129" i="45"/>
  <c r="V130" i="45"/>
  <c r="V131" i="45"/>
  <c r="V132" i="45"/>
  <c r="V133" i="45"/>
  <c r="V134" i="45"/>
  <c r="V136" i="45"/>
  <c r="U105" i="45"/>
  <c r="U106" i="45"/>
  <c r="U107" i="45"/>
  <c r="U108" i="45"/>
  <c r="U109" i="45"/>
  <c r="U110" i="45"/>
  <c r="U111" i="45"/>
  <c r="U112" i="45"/>
  <c r="U113" i="45"/>
  <c r="U114" i="45"/>
  <c r="U115" i="45"/>
  <c r="U116" i="45"/>
  <c r="U117" i="45"/>
  <c r="U118" i="45"/>
  <c r="U119" i="45"/>
  <c r="U120" i="45"/>
  <c r="U121" i="45"/>
  <c r="U122" i="45"/>
  <c r="U123" i="45"/>
  <c r="U124" i="45"/>
  <c r="U9" i="45"/>
  <c r="U125" i="45"/>
  <c r="U126" i="45"/>
  <c r="U127" i="45"/>
  <c r="U128" i="45"/>
  <c r="U129" i="45"/>
  <c r="U130" i="45"/>
  <c r="U131" i="45"/>
  <c r="U132" i="45"/>
  <c r="U133" i="45"/>
  <c r="U134" i="45"/>
  <c r="U136" i="45"/>
  <c r="T105" i="45"/>
  <c r="T106" i="45"/>
  <c r="T107" i="45"/>
  <c r="T108" i="45"/>
  <c r="T109" i="45"/>
  <c r="T110" i="45"/>
  <c r="T111" i="45"/>
  <c r="T112" i="45"/>
  <c r="T113" i="45"/>
  <c r="T114" i="45"/>
  <c r="T115" i="45"/>
  <c r="T116" i="45"/>
  <c r="T117" i="45"/>
  <c r="T118" i="45"/>
  <c r="T119" i="45"/>
  <c r="T120" i="45"/>
  <c r="T121" i="45"/>
  <c r="T122" i="45"/>
  <c r="T123" i="45"/>
  <c r="T124" i="45"/>
  <c r="T9" i="45"/>
  <c r="T125" i="45"/>
  <c r="T126" i="45"/>
  <c r="T127" i="45"/>
  <c r="T128" i="45"/>
  <c r="T129" i="45"/>
  <c r="T130" i="45"/>
  <c r="T131" i="45"/>
  <c r="T132" i="45"/>
  <c r="T133" i="45"/>
  <c r="T134" i="45"/>
  <c r="T136" i="45"/>
  <c r="S105" i="45"/>
  <c r="S106" i="45"/>
  <c r="S107" i="45"/>
  <c r="S108" i="45"/>
  <c r="S109" i="45"/>
  <c r="S110" i="45"/>
  <c r="S111" i="45"/>
  <c r="S112" i="45"/>
  <c r="S113" i="45"/>
  <c r="S114" i="45"/>
  <c r="S115" i="45"/>
  <c r="S116" i="45"/>
  <c r="S117" i="45"/>
  <c r="S118" i="45"/>
  <c r="S119" i="45"/>
  <c r="S120" i="45"/>
  <c r="S121" i="45"/>
  <c r="S122" i="45"/>
  <c r="S123" i="45"/>
  <c r="S124" i="45"/>
  <c r="S9" i="45"/>
  <c r="S125" i="45"/>
  <c r="S126" i="45"/>
  <c r="S127" i="45"/>
  <c r="S128" i="45"/>
  <c r="S129" i="45"/>
  <c r="S130" i="45"/>
  <c r="S131" i="45"/>
  <c r="S132" i="45"/>
  <c r="S133" i="45"/>
  <c r="S134" i="45"/>
  <c r="S136" i="45"/>
  <c r="R105" i="45"/>
  <c r="R106" i="45"/>
  <c r="R107" i="45"/>
  <c r="R108" i="45"/>
  <c r="R109" i="45"/>
  <c r="R110" i="45"/>
  <c r="R111" i="45"/>
  <c r="R112" i="45"/>
  <c r="R113" i="45"/>
  <c r="R114" i="45"/>
  <c r="R115" i="45"/>
  <c r="R116" i="45"/>
  <c r="R117" i="45"/>
  <c r="R118" i="45"/>
  <c r="R119" i="45"/>
  <c r="R120" i="45"/>
  <c r="R121" i="45"/>
  <c r="R122" i="45"/>
  <c r="R123" i="45"/>
  <c r="R124" i="45"/>
  <c r="R9" i="45"/>
  <c r="R125" i="45"/>
  <c r="R126" i="45"/>
  <c r="R127" i="45"/>
  <c r="R128" i="45"/>
  <c r="R129" i="45"/>
  <c r="R130" i="45"/>
  <c r="R131" i="45"/>
  <c r="R132" i="45"/>
  <c r="R133" i="45"/>
  <c r="R134" i="45"/>
  <c r="R136" i="45"/>
  <c r="Q105" i="45"/>
  <c r="Q106" i="45"/>
  <c r="Q107" i="45"/>
  <c r="Q108" i="45"/>
  <c r="Q109" i="45"/>
  <c r="Q110" i="45"/>
  <c r="Q111" i="45"/>
  <c r="Q112" i="45"/>
  <c r="Q113" i="45"/>
  <c r="Q114" i="45"/>
  <c r="Q115" i="45"/>
  <c r="Q116" i="45"/>
  <c r="Q117" i="45"/>
  <c r="Q118" i="45"/>
  <c r="Q119" i="45"/>
  <c r="Q120" i="45"/>
  <c r="Q121" i="45"/>
  <c r="Q122" i="45"/>
  <c r="Q123" i="45"/>
  <c r="Q124" i="45"/>
  <c r="Q9" i="45"/>
  <c r="Q125" i="45"/>
  <c r="Q126" i="45"/>
  <c r="Q127" i="45"/>
  <c r="Q128" i="45"/>
  <c r="Q129" i="45"/>
  <c r="Q130" i="45"/>
  <c r="Q131" i="45"/>
  <c r="Q132" i="45"/>
  <c r="Q133" i="45"/>
  <c r="Q134" i="45"/>
  <c r="Q136" i="45"/>
  <c r="P105" i="45"/>
  <c r="P106" i="45"/>
  <c r="P107" i="45"/>
  <c r="P108" i="45"/>
  <c r="P109" i="45"/>
  <c r="P110" i="45"/>
  <c r="P111" i="45"/>
  <c r="P112" i="45"/>
  <c r="P113" i="45"/>
  <c r="P114" i="45"/>
  <c r="P115" i="45"/>
  <c r="P116" i="45"/>
  <c r="P117" i="45"/>
  <c r="P118" i="45"/>
  <c r="P119" i="45"/>
  <c r="P120" i="45"/>
  <c r="P121" i="45"/>
  <c r="P122" i="45"/>
  <c r="P123" i="45"/>
  <c r="P124" i="45"/>
  <c r="P9" i="45"/>
  <c r="P125" i="45"/>
  <c r="P126" i="45"/>
  <c r="P127" i="45"/>
  <c r="P128" i="45"/>
  <c r="P129" i="45"/>
  <c r="P130" i="45"/>
  <c r="P131" i="45"/>
  <c r="P132" i="45"/>
  <c r="P133" i="45"/>
  <c r="P134" i="45"/>
  <c r="P136" i="45"/>
  <c r="O105" i="45"/>
  <c r="O106" i="45"/>
  <c r="O107" i="45"/>
  <c r="O108" i="45"/>
  <c r="O109" i="45"/>
  <c r="O110" i="45"/>
  <c r="O111" i="45"/>
  <c r="O112" i="45"/>
  <c r="O113" i="45"/>
  <c r="O114" i="45"/>
  <c r="O115" i="45"/>
  <c r="O116" i="45"/>
  <c r="O117" i="45"/>
  <c r="O118" i="45"/>
  <c r="O119" i="45"/>
  <c r="O120" i="45"/>
  <c r="O121" i="45"/>
  <c r="O122" i="45"/>
  <c r="O123" i="45"/>
  <c r="O124" i="45"/>
  <c r="O9" i="45"/>
  <c r="O125" i="45"/>
  <c r="O126" i="45"/>
  <c r="O127" i="45"/>
  <c r="O128" i="45"/>
  <c r="O129" i="45"/>
  <c r="O130" i="45"/>
  <c r="O131" i="45"/>
  <c r="O132" i="45"/>
  <c r="O133" i="45"/>
  <c r="O134" i="45"/>
  <c r="O136" i="45"/>
  <c r="N105" i="45"/>
  <c r="N106" i="45"/>
  <c r="N107" i="45"/>
  <c r="N108" i="45"/>
  <c r="N109" i="45"/>
  <c r="N110" i="45"/>
  <c r="N111" i="45"/>
  <c r="N112" i="45"/>
  <c r="N113" i="45"/>
  <c r="N114" i="45"/>
  <c r="N115" i="45"/>
  <c r="N116" i="45"/>
  <c r="N117" i="45"/>
  <c r="N118" i="45"/>
  <c r="N119" i="45"/>
  <c r="N120" i="45"/>
  <c r="N121" i="45"/>
  <c r="N122" i="45"/>
  <c r="N123" i="45"/>
  <c r="N124" i="45"/>
  <c r="N9" i="45"/>
  <c r="N125" i="45"/>
  <c r="N126" i="45"/>
  <c r="N127" i="45"/>
  <c r="N128" i="45"/>
  <c r="N129" i="45"/>
  <c r="N130" i="45"/>
  <c r="N131" i="45"/>
  <c r="N132" i="45"/>
  <c r="N133" i="45"/>
  <c r="N134" i="45"/>
  <c r="N136" i="45"/>
  <c r="M105" i="45"/>
  <c r="M106" i="45"/>
  <c r="M107" i="45"/>
  <c r="M108" i="45"/>
  <c r="M109" i="45"/>
  <c r="M110" i="45"/>
  <c r="M111" i="45"/>
  <c r="M112" i="45"/>
  <c r="M113" i="45"/>
  <c r="M114" i="45"/>
  <c r="M115" i="45"/>
  <c r="M116" i="45"/>
  <c r="M117" i="45"/>
  <c r="M118" i="45"/>
  <c r="M119" i="45"/>
  <c r="M120" i="45"/>
  <c r="M121" i="45"/>
  <c r="M122" i="45"/>
  <c r="M123" i="45"/>
  <c r="M124" i="45"/>
  <c r="M9" i="45"/>
  <c r="M125" i="45"/>
  <c r="M126" i="45"/>
  <c r="M127" i="45"/>
  <c r="M128" i="45"/>
  <c r="M129" i="45"/>
  <c r="M130" i="45"/>
  <c r="M131" i="45"/>
  <c r="M132" i="45"/>
  <c r="M133" i="45"/>
  <c r="M134" i="45"/>
  <c r="M136" i="45"/>
  <c r="L105" i="45"/>
  <c r="L106" i="45"/>
  <c r="L107" i="45"/>
  <c r="L108" i="45"/>
  <c r="L109" i="45"/>
  <c r="L110" i="45"/>
  <c r="L111" i="45"/>
  <c r="L112" i="45"/>
  <c r="L113" i="45"/>
  <c r="L114" i="45"/>
  <c r="L115" i="45"/>
  <c r="L116" i="45"/>
  <c r="L117" i="45"/>
  <c r="L118" i="45"/>
  <c r="L119" i="45"/>
  <c r="L120" i="45"/>
  <c r="L121" i="45"/>
  <c r="L122" i="45"/>
  <c r="L123" i="45"/>
  <c r="L124" i="45"/>
  <c r="L9" i="45"/>
  <c r="L125" i="45"/>
  <c r="L126" i="45"/>
  <c r="L127" i="45"/>
  <c r="L128" i="45"/>
  <c r="L129" i="45"/>
  <c r="L130" i="45"/>
  <c r="L131" i="45"/>
  <c r="L132" i="45"/>
  <c r="L133" i="45"/>
  <c r="L134" i="45"/>
  <c r="L136" i="45"/>
  <c r="K105" i="45"/>
  <c r="K106" i="45"/>
  <c r="K107" i="45"/>
  <c r="K108" i="45"/>
  <c r="K109" i="45"/>
  <c r="K110" i="45"/>
  <c r="K111" i="45"/>
  <c r="K112" i="45"/>
  <c r="K113" i="45"/>
  <c r="K114" i="45"/>
  <c r="K115" i="45"/>
  <c r="K116" i="45"/>
  <c r="K117" i="45"/>
  <c r="K118" i="45"/>
  <c r="K119" i="45"/>
  <c r="K120" i="45"/>
  <c r="K121" i="45"/>
  <c r="K122" i="45"/>
  <c r="K123" i="45"/>
  <c r="K124" i="45"/>
  <c r="K9" i="45"/>
  <c r="K125" i="45"/>
  <c r="K126" i="45"/>
  <c r="K127" i="45"/>
  <c r="K128" i="45"/>
  <c r="K129" i="45"/>
  <c r="K130" i="45"/>
  <c r="K131" i="45"/>
  <c r="K132" i="45"/>
  <c r="K133" i="45"/>
  <c r="K134" i="45"/>
  <c r="K136" i="45"/>
  <c r="J105" i="45"/>
  <c r="J106" i="45"/>
  <c r="J107" i="45"/>
  <c r="J108" i="45"/>
  <c r="J109" i="45"/>
  <c r="J110" i="45"/>
  <c r="J111" i="45"/>
  <c r="J112" i="45"/>
  <c r="J113" i="45"/>
  <c r="J114" i="45"/>
  <c r="J115" i="45"/>
  <c r="J116" i="45"/>
  <c r="J117" i="45"/>
  <c r="J118" i="45"/>
  <c r="J119" i="45"/>
  <c r="J120" i="45"/>
  <c r="J121" i="45"/>
  <c r="J122" i="45"/>
  <c r="J123" i="45"/>
  <c r="J124" i="45"/>
  <c r="J9" i="45"/>
  <c r="J125" i="45"/>
  <c r="J126" i="45"/>
  <c r="J127" i="45"/>
  <c r="J128" i="45"/>
  <c r="J129" i="45"/>
  <c r="J130" i="45"/>
  <c r="J131" i="45"/>
  <c r="J132" i="45"/>
  <c r="J133" i="45"/>
  <c r="J134" i="45"/>
  <c r="J136" i="45"/>
  <c r="I105" i="45"/>
  <c r="I106" i="45"/>
  <c r="I107" i="45"/>
  <c r="I108" i="45"/>
  <c r="I109" i="45"/>
  <c r="I110" i="45"/>
  <c r="I111" i="45"/>
  <c r="I112" i="45"/>
  <c r="I113" i="45"/>
  <c r="I114" i="45"/>
  <c r="I115" i="45"/>
  <c r="I116" i="45"/>
  <c r="I117" i="45"/>
  <c r="I118" i="45"/>
  <c r="I119" i="45"/>
  <c r="I120" i="45"/>
  <c r="I121" i="45"/>
  <c r="I122" i="45"/>
  <c r="I123" i="45"/>
  <c r="I124" i="45"/>
  <c r="I9" i="45"/>
  <c r="I125" i="45"/>
  <c r="I126" i="45"/>
  <c r="I127" i="45"/>
  <c r="I128" i="45"/>
  <c r="I129" i="45"/>
  <c r="I130" i="45"/>
  <c r="I131" i="45"/>
  <c r="I132" i="45"/>
  <c r="I133" i="45"/>
  <c r="I134" i="45"/>
  <c r="I136" i="45"/>
  <c r="H105" i="45"/>
  <c r="H106" i="45"/>
  <c r="H107" i="45"/>
  <c r="H108" i="45"/>
  <c r="H109" i="45"/>
  <c r="H110" i="45"/>
  <c r="H111" i="45"/>
  <c r="H112" i="45"/>
  <c r="H113" i="45"/>
  <c r="H114" i="45"/>
  <c r="H115" i="45"/>
  <c r="H116" i="45"/>
  <c r="H117" i="45"/>
  <c r="H118" i="45"/>
  <c r="H119" i="45"/>
  <c r="H120" i="45"/>
  <c r="H121" i="45"/>
  <c r="H122" i="45"/>
  <c r="H123" i="45"/>
  <c r="H124" i="45"/>
  <c r="H9" i="45"/>
  <c r="H125" i="45"/>
  <c r="H126" i="45"/>
  <c r="H127" i="45"/>
  <c r="H128" i="45"/>
  <c r="H129" i="45"/>
  <c r="H130" i="45"/>
  <c r="H131" i="45"/>
  <c r="H132" i="45"/>
  <c r="H133" i="45"/>
  <c r="H134" i="45"/>
  <c r="H136" i="45"/>
  <c r="G105" i="45"/>
  <c r="G106" i="45"/>
  <c r="G107" i="45"/>
  <c r="G108" i="45"/>
  <c r="G109" i="45"/>
  <c r="G110" i="45"/>
  <c r="G111" i="45"/>
  <c r="G112" i="45"/>
  <c r="G113" i="45"/>
  <c r="G114" i="45"/>
  <c r="G115" i="45"/>
  <c r="G116" i="45"/>
  <c r="G117" i="45"/>
  <c r="G118" i="45"/>
  <c r="G119" i="45"/>
  <c r="G120" i="45"/>
  <c r="G121" i="45"/>
  <c r="G122" i="45"/>
  <c r="G123" i="45"/>
  <c r="G124" i="45"/>
  <c r="G9" i="45"/>
  <c r="G125" i="45"/>
  <c r="G126" i="45"/>
  <c r="G127" i="45"/>
  <c r="G128" i="45"/>
  <c r="G129" i="45"/>
  <c r="G130" i="45"/>
  <c r="G131" i="45"/>
  <c r="G132" i="45"/>
  <c r="G133" i="45"/>
  <c r="G134" i="45"/>
  <c r="G136" i="45"/>
  <c r="F105" i="45"/>
  <c r="F106" i="45"/>
  <c r="F107" i="45"/>
  <c r="F108" i="45"/>
  <c r="F109" i="45"/>
  <c r="F110" i="45"/>
  <c r="F111" i="45"/>
  <c r="F112" i="45"/>
  <c r="F113" i="45"/>
  <c r="F114" i="45"/>
  <c r="F115" i="45"/>
  <c r="F116" i="45"/>
  <c r="F117" i="45"/>
  <c r="F118" i="45"/>
  <c r="F119" i="45"/>
  <c r="F120" i="45"/>
  <c r="F121" i="45"/>
  <c r="F122" i="45"/>
  <c r="F123" i="45"/>
  <c r="F124" i="45"/>
  <c r="F9" i="45"/>
  <c r="F125" i="45"/>
  <c r="F126" i="45"/>
  <c r="F127" i="45"/>
  <c r="F128" i="45"/>
  <c r="F129" i="45"/>
  <c r="F130" i="45"/>
  <c r="F131" i="45"/>
  <c r="F132" i="45"/>
  <c r="F133" i="45"/>
  <c r="F134" i="45"/>
  <c r="F136" i="45"/>
  <c r="E105" i="45"/>
  <c r="E106" i="45"/>
  <c r="E107" i="45"/>
  <c r="E108" i="45"/>
  <c r="E109" i="45"/>
  <c r="E110" i="45"/>
  <c r="E111" i="45"/>
  <c r="E112" i="45"/>
  <c r="E113" i="45"/>
  <c r="E114" i="45"/>
  <c r="E115" i="45"/>
  <c r="E116" i="45"/>
  <c r="E117" i="45"/>
  <c r="E118" i="45"/>
  <c r="E119" i="45"/>
  <c r="E120" i="45"/>
  <c r="E121" i="45"/>
  <c r="E122" i="45"/>
  <c r="E123" i="45"/>
  <c r="E124" i="45"/>
  <c r="E9" i="45"/>
  <c r="E125" i="45"/>
  <c r="E126" i="45"/>
  <c r="E127" i="45"/>
  <c r="E128" i="45"/>
  <c r="E129" i="45"/>
  <c r="E130" i="45"/>
  <c r="E131" i="45"/>
  <c r="E132" i="45"/>
  <c r="E133" i="45"/>
  <c r="E134" i="45"/>
  <c r="E136" i="45"/>
  <c r="D105" i="45"/>
  <c r="D106" i="45"/>
  <c r="D107" i="45"/>
  <c r="D108" i="45"/>
  <c r="D109" i="45"/>
  <c r="D110" i="45"/>
  <c r="D111" i="45"/>
  <c r="D112" i="45"/>
  <c r="D113" i="45"/>
  <c r="D114" i="45"/>
  <c r="D115" i="45"/>
  <c r="D116" i="45"/>
  <c r="D117" i="45"/>
  <c r="D118" i="45"/>
  <c r="D119" i="45"/>
  <c r="D120" i="45"/>
  <c r="D121" i="45"/>
  <c r="D122" i="45"/>
  <c r="D123" i="45"/>
  <c r="D124" i="45"/>
  <c r="D9" i="45"/>
  <c r="D125" i="45"/>
  <c r="D126" i="45"/>
  <c r="D127" i="45"/>
  <c r="D128" i="45"/>
  <c r="D129" i="45"/>
  <c r="D130" i="45"/>
  <c r="D131" i="45"/>
  <c r="D132" i="45"/>
  <c r="D133" i="45"/>
  <c r="D134" i="45"/>
  <c r="D136" i="45"/>
  <c r="C105" i="45"/>
  <c r="C106" i="45"/>
  <c r="C107" i="45"/>
  <c r="C108" i="45"/>
  <c r="C109" i="45"/>
  <c r="C110" i="45"/>
  <c r="C111" i="45"/>
  <c r="C112" i="45"/>
  <c r="C113" i="45"/>
  <c r="C114" i="45"/>
  <c r="C115" i="45"/>
  <c r="C116" i="45"/>
  <c r="C117" i="45"/>
  <c r="C118" i="45"/>
  <c r="C119" i="45"/>
  <c r="C120" i="45"/>
  <c r="C121" i="45"/>
  <c r="C122" i="45"/>
  <c r="C123" i="45"/>
  <c r="C124" i="45"/>
  <c r="E95" i="44"/>
  <c r="C9" i="45"/>
  <c r="C125" i="45"/>
  <c r="C126" i="45"/>
  <c r="C127" i="45"/>
  <c r="C128" i="45"/>
  <c r="C129" i="45"/>
  <c r="C130" i="45"/>
  <c r="C131" i="45"/>
  <c r="C132" i="45"/>
  <c r="C133" i="45"/>
  <c r="C134" i="45"/>
  <c r="C136" i="45"/>
  <c r="A134" i="45"/>
  <c r="B133" i="45"/>
  <c r="A133" i="45"/>
  <c r="B132" i="45"/>
  <c r="A132" i="45"/>
  <c r="B131" i="45"/>
  <c r="A131" i="45"/>
  <c r="B130" i="45"/>
  <c r="A130" i="45"/>
  <c r="B129" i="45"/>
  <c r="A129" i="45"/>
  <c r="B128" i="45"/>
  <c r="A128" i="45"/>
  <c r="B127" i="45"/>
  <c r="A127" i="45"/>
  <c r="B126" i="45"/>
  <c r="A126" i="45"/>
  <c r="B125" i="45"/>
  <c r="A125" i="45"/>
  <c r="B124" i="45"/>
  <c r="A124" i="45"/>
  <c r="B123" i="45"/>
  <c r="A123" i="45"/>
  <c r="B122" i="45"/>
  <c r="A122" i="45"/>
  <c r="B121" i="45"/>
  <c r="A121" i="45"/>
  <c r="B120" i="45"/>
  <c r="A120" i="45"/>
  <c r="B119" i="45"/>
  <c r="A119" i="45"/>
  <c r="B118" i="45"/>
  <c r="A118" i="45"/>
  <c r="B117" i="45"/>
  <c r="A117" i="45"/>
  <c r="B116" i="45"/>
  <c r="A116" i="45"/>
  <c r="B115" i="45"/>
  <c r="A115" i="45"/>
  <c r="B114" i="45"/>
  <c r="A114" i="45"/>
  <c r="B113" i="45"/>
  <c r="A113" i="45"/>
  <c r="B112" i="45"/>
  <c r="A112" i="45"/>
  <c r="B111" i="45"/>
  <c r="A111" i="45"/>
  <c r="B110" i="45"/>
  <c r="A110" i="45"/>
  <c r="B109" i="45"/>
  <c r="A109" i="45"/>
  <c r="B108" i="45"/>
  <c r="A108" i="45"/>
  <c r="B107" i="45"/>
  <c r="A107" i="45"/>
  <c r="B106" i="45"/>
  <c r="A106" i="45"/>
  <c r="B105" i="45"/>
  <c r="A105" i="45"/>
  <c r="AO104" i="45"/>
  <c r="AN104" i="45"/>
  <c r="AM104" i="45"/>
  <c r="AL104" i="45"/>
  <c r="AK104" i="45"/>
  <c r="AJ104" i="45"/>
  <c r="AI104" i="45"/>
  <c r="AH104" i="45"/>
  <c r="AG104" i="45"/>
  <c r="AF104" i="45"/>
  <c r="AE104" i="45"/>
  <c r="AD104" i="45"/>
  <c r="AC104" i="45"/>
  <c r="AB104" i="45"/>
  <c r="AA104" i="45"/>
  <c r="Z104" i="45"/>
  <c r="Y104" i="45"/>
  <c r="X104" i="45"/>
  <c r="W104" i="45"/>
  <c r="V104" i="45"/>
  <c r="U104" i="45"/>
  <c r="T104" i="45"/>
  <c r="S104" i="45"/>
  <c r="R104" i="45"/>
  <c r="Q104" i="45"/>
  <c r="P104" i="45"/>
  <c r="O104" i="45"/>
  <c r="N104" i="45"/>
  <c r="M104" i="45"/>
  <c r="L104" i="45"/>
  <c r="K104" i="45"/>
  <c r="J104" i="45"/>
  <c r="I104" i="45"/>
  <c r="H104" i="45"/>
  <c r="G104" i="45"/>
  <c r="F104" i="45"/>
  <c r="E104" i="45"/>
  <c r="D104" i="45"/>
  <c r="C104" i="45"/>
  <c r="B104" i="45"/>
  <c r="D64" i="45"/>
  <c r="E64" i="45"/>
  <c r="F64" i="45"/>
  <c r="G64" i="45"/>
  <c r="H64" i="45"/>
  <c r="I64" i="45"/>
  <c r="J64" i="45"/>
  <c r="K64" i="45"/>
  <c r="L64" i="45"/>
  <c r="M64" i="45"/>
  <c r="N64" i="45"/>
  <c r="O64" i="45"/>
  <c r="P64" i="45"/>
  <c r="Q64" i="45"/>
  <c r="R64" i="45"/>
  <c r="S64" i="45"/>
  <c r="T64" i="45"/>
  <c r="U64" i="45"/>
  <c r="V64" i="45"/>
  <c r="W64" i="45"/>
  <c r="X64" i="45"/>
  <c r="Y64" i="45"/>
  <c r="Z64" i="45"/>
  <c r="AA64" i="45"/>
  <c r="AB64" i="45"/>
  <c r="AC64" i="45"/>
  <c r="AD64" i="45"/>
  <c r="AE64" i="45"/>
  <c r="AF64" i="45"/>
  <c r="AG64" i="45"/>
  <c r="AH64" i="45"/>
  <c r="AI64" i="45"/>
  <c r="AJ64" i="45"/>
  <c r="AK64" i="45"/>
  <c r="AL64" i="45"/>
  <c r="AM64" i="45"/>
  <c r="AN64" i="45"/>
  <c r="AO64" i="45"/>
  <c r="AP64" i="45"/>
  <c r="B64" i="45"/>
  <c r="B65" i="45"/>
  <c r="A65" i="45"/>
  <c r="F32" i="45"/>
  <c r="F33" i="45"/>
  <c r="F34" i="45"/>
  <c r="F35" i="45"/>
  <c r="F36" i="45"/>
  <c r="F37" i="45"/>
  <c r="F38" i="45"/>
  <c r="F39" i="45"/>
  <c r="F40" i="45"/>
  <c r="F41" i="45"/>
  <c r="F42" i="45"/>
  <c r="F43" i="45"/>
  <c r="F44" i="45"/>
  <c r="F45" i="45"/>
  <c r="F46" i="45"/>
  <c r="F47" i="45"/>
  <c r="F48" i="45"/>
  <c r="F49" i="45"/>
  <c r="F50" i="45"/>
  <c r="F51" i="45"/>
  <c r="F52" i="45"/>
  <c r="F53" i="45"/>
  <c r="F54" i="45"/>
  <c r="F55" i="45"/>
  <c r="F56" i="45"/>
  <c r="F57" i="45"/>
  <c r="F58" i="45"/>
  <c r="F59" i="45"/>
  <c r="F60" i="45"/>
  <c r="F61" i="45"/>
  <c r="F62" i="45"/>
  <c r="C32" i="45"/>
  <c r="C62" i="45"/>
  <c r="C61" i="45"/>
  <c r="C60" i="45"/>
  <c r="C59" i="45"/>
  <c r="C58" i="45"/>
  <c r="C57" i="45"/>
  <c r="C56" i="45"/>
  <c r="C55" i="45"/>
  <c r="C54" i="45"/>
  <c r="C53" i="45"/>
  <c r="C52" i="45"/>
  <c r="C51" i="45"/>
  <c r="C50" i="45"/>
  <c r="C49" i="45"/>
  <c r="C48" i="45"/>
  <c r="C47" i="45"/>
  <c r="C46" i="45"/>
  <c r="C45" i="45"/>
  <c r="C44" i="45"/>
  <c r="C43" i="45"/>
  <c r="C42" i="45"/>
  <c r="C41" i="45"/>
  <c r="C40" i="45"/>
  <c r="C39" i="45"/>
  <c r="C38" i="45"/>
  <c r="C37" i="45"/>
  <c r="C36" i="45"/>
  <c r="C35" i="45"/>
  <c r="C34" i="45"/>
  <c r="C33" i="45"/>
  <c r="B8" i="45"/>
  <c r="G29" i="45"/>
  <c r="F29" i="45"/>
  <c r="E29" i="45"/>
  <c r="D29" i="45"/>
  <c r="C29" i="45"/>
  <c r="C17" i="45"/>
  <c r="C19" i="45"/>
  <c r="C20" i="45"/>
  <c r="C21" i="45"/>
  <c r="C22" i="45"/>
  <c r="C23" i="45"/>
  <c r="C24" i="45"/>
  <c r="D17" i="45"/>
  <c r="D19" i="45"/>
  <c r="D20" i="45"/>
  <c r="D21" i="45"/>
  <c r="D22" i="45"/>
  <c r="D23" i="45"/>
  <c r="D24" i="45"/>
  <c r="E15" i="45"/>
  <c r="E17" i="45"/>
  <c r="E18" i="45"/>
  <c r="E19" i="45"/>
  <c r="E20" i="45"/>
  <c r="E21" i="45"/>
  <c r="E22" i="45"/>
  <c r="E23" i="45"/>
  <c r="E24" i="45"/>
  <c r="F15" i="45"/>
  <c r="F17" i="45"/>
  <c r="F18" i="45"/>
  <c r="F19" i="45"/>
  <c r="F20" i="45"/>
  <c r="F21" i="45"/>
  <c r="F22" i="45"/>
  <c r="F23" i="45"/>
  <c r="F24" i="45"/>
  <c r="G15" i="45"/>
  <c r="G17" i="45"/>
  <c r="G18" i="45"/>
  <c r="G19" i="45"/>
  <c r="G20" i="45"/>
  <c r="G21" i="45"/>
  <c r="G22" i="45"/>
  <c r="G23" i="45"/>
  <c r="G24" i="45"/>
  <c r="H15" i="45"/>
  <c r="H17" i="45"/>
  <c r="H18" i="45"/>
  <c r="H19" i="45"/>
  <c r="H20" i="45"/>
  <c r="H21" i="45"/>
  <c r="H22" i="45"/>
  <c r="H23" i="45"/>
  <c r="H24" i="45"/>
  <c r="I15" i="45"/>
  <c r="I17" i="45"/>
  <c r="I18" i="45"/>
  <c r="I19" i="45"/>
  <c r="I20" i="45"/>
  <c r="I21" i="45"/>
  <c r="I22" i="45"/>
  <c r="I23" i="45"/>
  <c r="I24" i="45"/>
  <c r="J15" i="45"/>
  <c r="J17" i="45"/>
  <c r="J18" i="45"/>
  <c r="J19" i="45"/>
  <c r="J20" i="45"/>
  <c r="J21" i="45"/>
  <c r="J22" i="45"/>
  <c r="J23" i="45"/>
  <c r="J24" i="45"/>
  <c r="K15" i="45"/>
  <c r="K17" i="45"/>
  <c r="K18" i="45"/>
  <c r="K19" i="45"/>
  <c r="K20" i="45"/>
  <c r="K21" i="45"/>
  <c r="K22" i="45"/>
  <c r="K23" i="45"/>
  <c r="K24" i="45"/>
  <c r="L15" i="45"/>
  <c r="L17" i="45"/>
  <c r="L18" i="45"/>
  <c r="L19" i="45"/>
  <c r="L20" i="45"/>
  <c r="L21" i="45"/>
  <c r="L22" i="45"/>
  <c r="L23" i="45"/>
  <c r="L24" i="45"/>
  <c r="M15" i="45"/>
  <c r="M17" i="45"/>
  <c r="M18" i="45"/>
  <c r="M19" i="45"/>
  <c r="M20" i="45"/>
  <c r="M21" i="45"/>
  <c r="M22" i="45"/>
  <c r="M23" i="45"/>
  <c r="M24" i="45"/>
  <c r="N15" i="45"/>
  <c r="N17" i="45"/>
  <c r="N18" i="45"/>
  <c r="N19" i="45"/>
  <c r="N20" i="45"/>
  <c r="N21" i="45"/>
  <c r="N22" i="45"/>
  <c r="N23" i="45"/>
  <c r="N24" i="45"/>
  <c r="O15" i="45"/>
  <c r="O17" i="45"/>
  <c r="O18" i="45"/>
  <c r="O19" i="45"/>
  <c r="O20" i="45"/>
  <c r="O21" i="45"/>
  <c r="O22" i="45"/>
  <c r="O23" i="45"/>
  <c r="O24" i="45"/>
  <c r="P15" i="45"/>
  <c r="P17" i="45"/>
  <c r="P18" i="45"/>
  <c r="P19" i="45"/>
  <c r="P20" i="45"/>
  <c r="P21" i="45"/>
  <c r="P22" i="45"/>
  <c r="P23" i="45"/>
  <c r="P24" i="45"/>
  <c r="Q15" i="45"/>
  <c r="Q17" i="45"/>
  <c r="Q18" i="45"/>
  <c r="Q19" i="45"/>
  <c r="Q20" i="45"/>
  <c r="Q21" i="45"/>
  <c r="Q22" i="45"/>
  <c r="Q23" i="45"/>
  <c r="Q24" i="45"/>
  <c r="R15" i="45"/>
  <c r="R17" i="45"/>
  <c r="R18" i="45"/>
  <c r="R19" i="45"/>
  <c r="R20" i="45"/>
  <c r="R21" i="45"/>
  <c r="R22" i="45"/>
  <c r="R23" i="45"/>
  <c r="R24" i="45"/>
  <c r="S15" i="45"/>
  <c r="S17" i="45"/>
  <c r="S18" i="45"/>
  <c r="S19" i="45"/>
  <c r="S20" i="45"/>
  <c r="S21" i="45"/>
  <c r="S22" i="45"/>
  <c r="S23" i="45"/>
  <c r="S24" i="45"/>
  <c r="T15" i="45"/>
  <c r="T17" i="45"/>
  <c r="T18" i="45"/>
  <c r="T19" i="45"/>
  <c r="T20" i="45"/>
  <c r="T21" i="45"/>
  <c r="T22" i="45"/>
  <c r="T23" i="45"/>
  <c r="T24" i="45"/>
  <c r="U15" i="45"/>
  <c r="U17" i="45"/>
  <c r="U18" i="45"/>
  <c r="U19" i="45"/>
  <c r="U20" i="45"/>
  <c r="U21" i="45"/>
  <c r="U22" i="45"/>
  <c r="U23" i="45"/>
  <c r="U24" i="45"/>
  <c r="V15" i="45"/>
  <c r="V17" i="45"/>
  <c r="V18" i="45"/>
  <c r="V19" i="45"/>
  <c r="V21" i="45"/>
  <c r="V22" i="45"/>
  <c r="V23" i="45"/>
  <c r="V24" i="45"/>
  <c r="W15" i="45"/>
  <c r="W17" i="45"/>
  <c r="W18" i="45"/>
  <c r="W19" i="45"/>
  <c r="W21" i="45"/>
  <c r="W22" i="45"/>
  <c r="W23" i="45"/>
  <c r="W24" i="45"/>
  <c r="X15" i="45"/>
  <c r="X17" i="45"/>
  <c r="X18" i="45"/>
  <c r="X19" i="45"/>
  <c r="X21" i="45"/>
  <c r="X22" i="45"/>
  <c r="X23" i="45"/>
  <c r="X24" i="45"/>
  <c r="Y15" i="45"/>
  <c r="Y17" i="45"/>
  <c r="Y18" i="45"/>
  <c r="Y19" i="45"/>
  <c r="Y21" i="45"/>
  <c r="Y22" i="45"/>
  <c r="Y23" i="45"/>
  <c r="Y24" i="45"/>
  <c r="Z15" i="45"/>
  <c r="Z17" i="45"/>
  <c r="Z18" i="45"/>
  <c r="Z19" i="45"/>
  <c r="Z21" i="45"/>
  <c r="Z22" i="45"/>
  <c r="Z23" i="45"/>
  <c r="Z24" i="45"/>
  <c r="AA15" i="45"/>
  <c r="AA17" i="45"/>
  <c r="AA18" i="45"/>
  <c r="AA19" i="45"/>
  <c r="AA21" i="45"/>
  <c r="AA22" i="45"/>
  <c r="AA23" i="45"/>
  <c r="AA24" i="45"/>
  <c r="B28" i="45"/>
  <c r="AB15" i="45"/>
  <c r="AB17" i="45"/>
  <c r="AB18" i="45"/>
  <c r="AB19" i="45"/>
  <c r="AB21" i="45"/>
  <c r="AB22" i="45"/>
  <c r="AB23" i="45"/>
  <c r="AB24" i="45"/>
  <c r="AC15" i="45"/>
  <c r="AC17" i="45"/>
  <c r="AC18" i="45"/>
  <c r="AC19" i="45"/>
  <c r="AC21" i="45"/>
  <c r="AC22" i="45"/>
  <c r="AC23" i="45"/>
  <c r="AC24" i="45"/>
  <c r="AD15" i="45"/>
  <c r="AD17" i="45"/>
  <c r="AD18" i="45"/>
  <c r="AD19" i="45"/>
  <c r="AD21" i="45"/>
  <c r="AD22" i="45"/>
  <c r="AD23" i="45"/>
  <c r="AD24" i="45"/>
  <c r="AE15" i="45"/>
  <c r="AE17" i="45"/>
  <c r="AE18" i="45"/>
  <c r="AE19" i="45"/>
  <c r="AE21" i="45"/>
  <c r="AE22" i="45"/>
  <c r="AE23" i="45"/>
  <c r="AE24" i="45"/>
  <c r="AF15" i="45"/>
  <c r="AF17" i="45"/>
  <c r="AF18" i="45"/>
  <c r="AF19" i="45"/>
  <c r="AF21" i="45"/>
  <c r="AF22" i="45"/>
  <c r="AF23" i="45"/>
  <c r="AF24" i="45"/>
  <c r="AG15" i="45"/>
  <c r="AG17" i="45"/>
  <c r="AG18" i="45"/>
  <c r="AG19" i="45"/>
  <c r="AG21" i="45"/>
  <c r="AG22" i="45"/>
  <c r="AG23" i="45"/>
  <c r="AG24" i="45"/>
  <c r="AH15" i="45"/>
  <c r="AH17" i="45"/>
  <c r="AH18" i="45"/>
  <c r="AH19" i="45"/>
  <c r="AH21" i="45"/>
  <c r="AH22" i="45"/>
  <c r="AH23" i="45"/>
  <c r="AH24" i="45"/>
  <c r="AI15" i="45"/>
  <c r="AI17" i="45"/>
  <c r="AI18" i="45"/>
  <c r="AI19" i="45"/>
  <c r="AI21" i="45"/>
  <c r="AI22" i="45"/>
  <c r="AI23" i="45"/>
  <c r="AI24" i="45"/>
  <c r="AJ15" i="45"/>
  <c r="AJ17" i="45"/>
  <c r="AJ18" i="45"/>
  <c r="AJ19" i="45"/>
  <c r="AJ21" i="45"/>
  <c r="AJ22" i="45"/>
  <c r="AJ23" i="45"/>
  <c r="AJ24" i="45"/>
  <c r="AK15" i="45"/>
  <c r="AK17" i="45"/>
  <c r="AK18" i="45"/>
  <c r="AK19" i="45"/>
  <c r="AK21" i="45"/>
  <c r="AK22" i="45"/>
  <c r="AK23" i="45"/>
  <c r="AK24" i="45"/>
  <c r="AL15" i="45"/>
  <c r="AL17" i="45"/>
  <c r="AL18" i="45"/>
  <c r="AL19" i="45"/>
  <c r="AL21" i="45"/>
  <c r="AL22" i="45"/>
  <c r="AL23" i="45"/>
  <c r="AL24" i="45"/>
  <c r="AM15" i="45"/>
  <c r="AM17" i="45"/>
  <c r="AM18" i="45"/>
  <c r="AM19" i="45"/>
  <c r="AM21" i="45"/>
  <c r="AM22" i="45"/>
  <c r="AM23" i="45"/>
  <c r="AM24" i="45"/>
  <c r="AN15" i="45"/>
  <c r="AN17" i="45"/>
  <c r="AN18" i="45"/>
  <c r="AN19" i="45"/>
  <c r="AN21" i="45"/>
  <c r="AN22" i="45"/>
  <c r="AN23" i="45"/>
  <c r="AN24" i="45"/>
  <c r="AO15" i="45"/>
  <c r="AO17" i="45"/>
  <c r="AO18" i="45"/>
  <c r="AO19" i="45"/>
  <c r="AO21" i="45"/>
  <c r="AO22" i="45"/>
  <c r="AO23" i="45"/>
  <c r="AO24" i="45"/>
  <c r="AP15" i="45"/>
  <c r="AP16" i="45"/>
  <c r="AP17" i="45"/>
  <c r="AP18" i="45"/>
  <c r="AP19" i="45"/>
  <c r="AP21" i="45"/>
  <c r="AP22" i="45"/>
  <c r="AP23" i="45"/>
  <c r="AP24" i="45"/>
  <c r="AP26" i="45"/>
  <c r="AN26" i="45"/>
  <c r="AM26" i="45"/>
  <c r="AK26" i="45"/>
  <c r="AJ26" i="45"/>
  <c r="AH26" i="45"/>
  <c r="AG26" i="45"/>
  <c r="AE26" i="45"/>
  <c r="AD26" i="45"/>
  <c r="AB26" i="45"/>
  <c r="AA26" i="45"/>
  <c r="Y26" i="45"/>
  <c r="X26" i="45"/>
  <c r="V26" i="45"/>
  <c r="U26" i="45"/>
  <c r="S26" i="45"/>
  <c r="R26" i="45"/>
  <c r="P26" i="45"/>
  <c r="O26" i="45"/>
  <c r="M26" i="45"/>
  <c r="L26" i="45"/>
  <c r="J26" i="45"/>
  <c r="I26" i="45"/>
  <c r="G26" i="45"/>
  <c r="F26" i="45"/>
  <c r="E26" i="45"/>
  <c r="D26" i="45"/>
  <c r="C26" i="45"/>
  <c r="B26" i="45"/>
  <c r="AP25" i="45"/>
  <c r="AO25" i="45"/>
  <c r="AN25" i="45"/>
  <c r="AM25" i="45"/>
  <c r="AL25" i="45"/>
  <c r="AK25" i="45"/>
  <c r="AJ25" i="45"/>
  <c r="AI25" i="45"/>
  <c r="AH25" i="45"/>
  <c r="AG25" i="45"/>
  <c r="AF25" i="45"/>
  <c r="AE25" i="45"/>
  <c r="AD25" i="45"/>
  <c r="AC25" i="45"/>
  <c r="AB25" i="45"/>
  <c r="AA25" i="45"/>
  <c r="Z25" i="45"/>
  <c r="Y25" i="45"/>
  <c r="X25" i="45"/>
  <c r="W25" i="45"/>
  <c r="V25" i="45"/>
  <c r="U25" i="45"/>
  <c r="T25" i="45"/>
  <c r="S25" i="45"/>
  <c r="R25" i="45"/>
  <c r="Q25" i="45"/>
  <c r="P25" i="45"/>
  <c r="O25" i="45"/>
  <c r="N25" i="45"/>
  <c r="M25" i="45"/>
  <c r="L25" i="45"/>
  <c r="K25" i="45"/>
  <c r="J25" i="45"/>
  <c r="I25" i="45"/>
  <c r="H25" i="45"/>
  <c r="G25" i="45"/>
  <c r="F25" i="45"/>
  <c r="E25" i="45"/>
  <c r="D25" i="45"/>
  <c r="C25" i="45"/>
  <c r="B25" i="45"/>
  <c r="B24" i="45"/>
  <c r="B23" i="45"/>
  <c r="B22" i="45"/>
  <c r="B21" i="45"/>
  <c r="B20" i="45"/>
  <c r="B19" i="45"/>
  <c r="B18" i="45"/>
  <c r="B17" i="45"/>
  <c r="B16" i="45"/>
  <c r="B15" i="45"/>
  <c r="AP13" i="45"/>
  <c r="AO13" i="45"/>
  <c r="AN13" i="45"/>
  <c r="AM13" i="45"/>
  <c r="AL13" i="45"/>
  <c r="AK13" i="45"/>
  <c r="AJ13" i="45"/>
  <c r="AI13" i="45"/>
  <c r="AH13" i="45"/>
  <c r="AG13" i="45"/>
  <c r="AF13" i="45"/>
  <c r="AE13" i="45"/>
  <c r="AD13" i="45"/>
  <c r="AC13" i="45"/>
  <c r="AB13" i="45"/>
  <c r="AA13" i="45"/>
  <c r="Z13" i="45"/>
  <c r="Y13" i="45"/>
  <c r="X13" i="45"/>
  <c r="W13" i="45"/>
  <c r="V13" i="45"/>
  <c r="U13" i="45"/>
  <c r="T13" i="45"/>
  <c r="S13" i="45"/>
  <c r="R13" i="45"/>
  <c r="Q13" i="45"/>
  <c r="P13" i="45"/>
  <c r="O13" i="45"/>
  <c r="N13" i="45"/>
  <c r="M13" i="45"/>
  <c r="L13" i="45"/>
  <c r="K13" i="45"/>
  <c r="J13" i="45"/>
  <c r="I13" i="45"/>
  <c r="H13" i="45"/>
  <c r="G13" i="45"/>
  <c r="F13" i="45"/>
  <c r="E13" i="45"/>
  <c r="D13" i="45"/>
  <c r="C13" i="45"/>
  <c r="AR96" i="44"/>
  <c r="AR97" i="44"/>
  <c r="AR98" i="44"/>
  <c r="AP12" i="45"/>
  <c r="AO12" i="45"/>
  <c r="AN12" i="45"/>
  <c r="AM12" i="45"/>
  <c r="AL12" i="45"/>
  <c r="AK12" i="45"/>
  <c r="AJ12" i="45"/>
  <c r="AI12" i="45"/>
  <c r="AH12" i="45"/>
  <c r="AG12" i="45"/>
  <c r="AF12" i="45"/>
  <c r="AE12" i="45"/>
  <c r="AD12" i="45"/>
  <c r="AC12" i="45"/>
  <c r="AB12" i="45"/>
  <c r="AA12" i="45"/>
  <c r="Z12" i="45"/>
  <c r="Y12" i="45"/>
  <c r="X12" i="45"/>
  <c r="W12" i="45"/>
  <c r="V12" i="45"/>
  <c r="U12" i="45"/>
  <c r="T12" i="45"/>
  <c r="S12" i="45"/>
  <c r="R12" i="45"/>
  <c r="Q12" i="45"/>
  <c r="P12" i="45"/>
  <c r="O12" i="45"/>
  <c r="N12" i="45"/>
  <c r="M12" i="45"/>
  <c r="L12" i="45"/>
  <c r="K12" i="45"/>
  <c r="J12" i="45"/>
  <c r="I12" i="45"/>
  <c r="H12" i="45"/>
  <c r="G12" i="45"/>
  <c r="F12" i="45"/>
  <c r="E12" i="45"/>
  <c r="D12" i="45"/>
  <c r="C12" i="45"/>
  <c r="AP10" i="45"/>
  <c r="AO10" i="45"/>
  <c r="AN10" i="45"/>
  <c r="AM10" i="45"/>
  <c r="AL10" i="45"/>
  <c r="AK10" i="45"/>
  <c r="AJ10" i="45"/>
  <c r="AI10" i="45"/>
  <c r="AH10" i="45"/>
  <c r="AG10" i="45"/>
  <c r="AF10" i="45"/>
  <c r="AE10" i="45"/>
  <c r="AD10" i="45"/>
  <c r="AC10" i="45"/>
  <c r="AB10" i="45"/>
  <c r="AA10" i="45"/>
  <c r="Z10" i="45"/>
  <c r="Y10" i="45"/>
  <c r="X10" i="45"/>
  <c r="W10" i="45"/>
  <c r="V10" i="45"/>
  <c r="U10" i="45"/>
  <c r="T10" i="45"/>
  <c r="S10" i="45"/>
  <c r="R10" i="45"/>
  <c r="Q10" i="45"/>
  <c r="P10" i="45"/>
  <c r="O10" i="45"/>
  <c r="N10" i="45"/>
  <c r="M10" i="45"/>
  <c r="L10" i="45"/>
  <c r="K10" i="45"/>
  <c r="J10" i="45"/>
  <c r="I10" i="45"/>
  <c r="H10" i="45"/>
  <c r="G10" i="45"/>
  <c r="F10" i="45"/>
  <c r="E10" i="45"/>
  <c r="D10" i="45"/>
  <c r="C10" i="45"/>
  <c r="A6" i="45"/>
  <c r="E76" i="10"/>
  <c r="E74" i="10"/>
  <c r="E73" i="10"/>
  <c r="E72" i="10"/>
  <c r="E77" i="10"/>
  <c r="E13" i="41"/>
  <c r="E14" i="41"/>
  <c r="E15" i="41"/>
  <c r="E16" i="41"/>
  <c r="E17" i="41"/>
  <c r="E9" i="41"/>
  <c r="E11" i="41"/>
  <c r="E6" i="41"/>
  <c r="E141" i="44"/>
  <c r="E142" i="44"/>
  <c r="E147" i="44"/>
  <c r="E169" i="44"/>
  <c r="E7" i="41"/>
  <c r="E8" i="41"/>
  <c r="E18" i="41"/>
  <c r="E19" i="41"/>
  <c r="F76" i="10"/>
  <c r="F74" i="10"/>
  <c r="F73" i="10"/>
  <c r="F72" i="10"/>
  <c r="F77" i="10"/>
  <c r="F13" i="41"/>
  <c r="G76" i="10"/>
  <c r="G74" i="10"/>
  <c r="G73" i="10"/>
  <c r="G72" i="10"/>
  <c r="G77" i="10"/>
  <c r="G13" i="41"/>
  <c r="H76" i="10"/>
  <c r="H74" i="10"/>
  <c r="H73" i="10"/>
  <c r="H72" i="10"/>
  <c r="H77" i="10"/>
  <c r="H13" i="41"/>
  <c r="I76" i="10"/>
  <c r="I74" i="10"/>
  <c r="I73" i="10"/>
  <c r="I72" i="10"/>
  <c r="I77" i="10"/>
  <c r="I13" i="41"/>
  <c r="C13" i="41"/>
  <c r="F15" i="41"/>
  <c r="G15" i="41"/>
  <c r="H15" i="41"/>
  <c r="I15" i="41"/>
  <c r="J15" i="41"/>
  <c r="K15" i="41"/>
  <c r="L15" i="41"/>
  <c r="M15" i="41"/>
  <c r="N15" i="41"/>
  <c r="O15" i="41"/>
  <c r="P15" i="41"/>
  <c r="Q15" i="41"/>
  <c r="R15" i="41"/>
  <c r="S15" i="41"/>
  <c r="T15" i="41"/>
  <c r="U15" i="41"/>
  <c r="V15" i="41"/>
  <c r="W15" i="41"/>
  <c r="X15" i="41"/>
  <c r="Y15" i="41"/>
  <c r="Z15" i="41"/>
  <c r="AA15" i="41"/>
  <c r="AB15" i="41"/>
  <c r="AC15" i="41"/>
  <c r="AD15" i="41"/>
  <c r="AE15" i="41"/>
  <c r="AF15" i="41"/>
  <c r="AG15" i="41"/>
  <c r="AH15" i="41"/>
  <c r="AI15" i="41"/>
  <c r="AJ15" i="41"/>
  <c r="AK15" i="41"/>
  <c r="AL15" i="41"/>
  <c r="AM15" i="41"/>
  <c r="AN15" i="41"/>
  <c r="AO15" i="41"/>
  <c r="AP15" i="41"/>
  <c r="AQ15" i="41"/>
  <c r="AR15" i="41"/>
  <c r="C15" i="41"/>
  <c r="F16" i="41"/>
  <c r="G16" i="41"/>
  <c r="H16" i="41"/>
  <c r="I16" i="41"/>
  <c r="J16" i="41"/>
  <c r="K16" i="41"/>
  <c r="L16" i="41"/>
  <c r="M16" i="41"/>
  <c r="N16" i="41"/>
  <c r="O16" i="41"/>
  <c r="P16" i="41"/>
  <c r="Q16" i="41"/>
  <c r="R16" i="41"/>
  <c r="S16" i="41"/>
  <c r="T16" i="41"/>
  <c r="U16" i="41"/>
  <c r="V16" i="41"/>
  <c r="W16" i="41"/>
  <c r="X16" i="41"/>
  <c r="Y16" i="41"/>
  <c r="Z16" i="41"/>
  <c r="AA16" i="41"/>
  <c r="AB16" i="41"/>
  <c r="AC16" i="41"/>
  <c r="AD16" i="41"/>
  <c r="AE16" i="41"/>
  <c r="AF16" i="41"/>
  <c r="AG16" i="41"/>
  <c r="AH16" i="41"/>
  <c r="AI16" i="41"/>
  <c r="AJ16" i="41"/>
  <c r="AK16" i="41"/>
  <c r="AL16" i="41"/>
  <c r="AM16" i="41"/>
  <c r="AN16" i="41"/>
  <c r="AO16" i="41"/>
  <c r="AP16" i="41"/>
  <c r="AQ16" i="41"/>
  <c r="AR16" i="41"/>
  <c r="C16" i="41"/>
  <c r="C17" i="41"/>
  <c r="C10" i="41"/>
  <c r="F9" i="41"/>
  <c r="G9" i="41"/>
  <c r="H9" i="41"/>
  <c r="I9" i="41"/>
  <c r="C9" i="41"/>
  <c r="C11" i="41"/>
  <c r="F133" i="44"/>
  <c r="F6" i="41"/>
  <c r="G133" i="44"/>
  <c r="G6" i="41"/>
  <c r="H133" i="44"/>
  <c r="H6" i="41"/>
  <c r="I133" i="44"/>
  <c r="I6" i="41"/>
  <c r="J133" i="44"/>
  <c r="J6" i="41"/>
  <c r="K133" i="44"/>
  <c r="K6" i="41"/>
  <c r="L133" i="44"/>
  <c r="L6" i="41"/>
  <c r="M133" i="44"/>
  <c r="M6" i="41"/>
  <c r="N133" i="44"/>
  <c r="N6" i="41"/>
  <c r="O133" i="44"/>
  <c r="O6" i="41"/>
  <c r="P133" i="44"/>
  <c r="P6" i="41"/>
  <c r="Q133" i="44"/>
  <c r="Q6" i="41"/>
  <c r="R133" i="44"/>
  <c r="R6" i="41"/>
  <c r="S133" i="44"/>
  <c r="S6" i="41"/>
  <c r="T133" i="44"/>
  <c r="T6" i="41"/>
  <c r="U133" i="44"/>
  <c r="U6" i="41"/>
  <c r="V133" i="44"/>
  <c r="V6" i="41"/>
  <c r="W133" i="44"/>
  <c r="W6" i="41"/>
  <c r="X133" i="44"/>
  <c r="X6" i="41"/>
  <c r="Y133" i="44"/>
  <c r="Y6" i="41"/>
  <c r="Z133" i="44"/>
  <c r="Z6" i="41"/>
  <c r="AA133" i="44"/>
  <c r="AA6" i="41"/>
  <c r="AB133" i="44"/>
  <c r="AB6" i="41"/>
  <c r="AC133" i="44"/>
  <c r="AC6" i="41"/>
  <c r="AD133" i="44"/>
  <c r="AD6" i="41"/>
  <c r="AE133" i="44"/>
  <c r="AE6" i="41"/>
  <c r="AF133" i="44"/>
  <c r="AF6" i="41"/>
  <c r="AG133" i="44"/>
  <c r="AG6" i="41"/>
  <c r="AH133" i="44"/>
  <c r="AH6" i="41"/>
  <c r="AI133" i="44"/>
  <c r="AI6" i="41"/>
  <c r="AJ133" i="44"/>
  <c r="AJ6" i="41"/>
  <c r="AK133" i="44"/>
  <c r="AK6" i="41"/>
  <c r="AL133" i="44"/>
  <c r="AL6" i="41"/>
  <c r="AM133" i="44"/>
  <c r="AM6" i="41"/>
  <c r="AN133" i="44"/>
  <c r="AN6" i="41"/>
  <c r="AO133" i="44"/>
  <c r="AO6" i="41"/>
  <c r="AP133" i="44"/>
  <c r="AP6" i="41"/>
  <c r="AQ133" i="44"/>
  <c r="AQ6" i="41"/>
  <c r="AR133" i="44"/>
  <c r="AR6" i="41"/>
  <c r="C6" i="41"/>
  <c r="F141" i="44"/>
  <c r="F142" i="44"/>
  <c r="F147" i="44"/>
  <c r="F169" i="44"/>
  <c r="F7" i="41"/>
  <c r="G141" i="44"/>
  <c r="G142" i="44"/>
  <c r="G147" i="44"/>
  <c r="G169" i="44"/>
  <c r="G7" i="41"/>
  <c r="H141" i="44"/>
  <c r="H142" i="44"/>
  <c r="H147" i="44"/>
  <c r="H169" i="44"/>
  <c r="H7" i="41"/>
  <c r="I141" i="44"/>
  <c r="I142" i="44"/>
  <c r="I147" i="44"/>
  <c r="I169" i="44"/>
  <c r="I7" i="41"/>
  <c r="J141" i="44"/>
  <c r="J142" i="44"/>
  <c r="J147" i="44"/>
  <c r="J169" i="44"/>
  <c r="J7" i="41"/>
  <c r="K141" i="44"/>
  <c r="K142" i="44"/>
  <c r="K147" i="44"/>
  <c r="K169" i="44"/>
  <c r="K7" i="41"/>
  <c r="L141" i="44"/>
  <c r="L142" i="44"/>
  <c r="L147" i="44"/>
  <c r="L169" i="44"/>
  <c r="L7" i="41"/>
  <c r="M141" i="44"/>
  <c r="M142" i="44"/>
  <c r="M147" i="44"/>
  <c r="M169" i="44"/>
  <c r="M7" i="41"/>
  <c r="N141" i="44"/>
  <c r="N142" i="44"/>
  <c r="N147" i="44"/>
  <c r="N169" i="44"/>
  <c r="N7" i="41"/>
  <c r="O141" i="44"/>
  <c r="O142" i="44"/>
  <c r="O147" i="44"/>
  <c r="O169" i="44"/>
  <c r="O7" i="41"/>
  <c r="P141" i="44"/>
  <c r="P142" i="44"/>
  <c r="P147" i="44"/>
  <c r="P169" i="44"/>
  <c r="P7" i="41"/>
  <c r="Q141" i="44"/>
  <c r="Q142" i="44"/>
  <c r="Q147" i="44"/>
  <c r="Q169" i="44"/>
  <c r="Q7" i="41"/>
  <c r="R141" i="44"/>
  <c r="R142" i="44"/>
  <c r="R147" i="44"/>
  <c r="R169" i="44"/>
  <c r="R7" i="41"/>
  <c r="S141" i="44"/>
  <c r="S142" i="44"/>
  <c r="S147" i="44"/>
  <c r="S169" i="44"/>
  <c r="S7" i="41"/>
  <c r="T141" i="44"/>
  <c r="T142" i="44"/>
  <c r="T147" i="44"/>
  <c r="T169" i="44"/>
  <c r="T7" i="41"/>
  <c r="U141" i="44"/>
  <c r="U142" i="44"/>
  <c r="U147" i="44"/>
  <c r="U169" i="44"/>
  <c r="U7" i="41"/>
  <c r="V141" i="44"/>
  <c r="V142" i="44"/>
  <c r="V147" i="44"/>
  <c r="V169" i="44"/>
  <c r="V7" i="41"/>
  <c r="W141" i="44"/>
  <c r="W142" i="44"/>
  <c r="W147" i="44"/>
  <c r="W169" i="44"/>
  <c r="W7" i="41"/>
  <c r="X141" i="44"/>
  <c r="X142" i="44"/>
  <c r="X147" i="44"/>
  <c r="X169" i="44"/>
  <c r="X7" i="41"/>
  <c r="Y141" i="44"/>
  <c r="Y142" i="44"/>
  <c r="Y147" i="44"/>
  <c r="Y169" i="44"/>
  <c r="Y7" i="41"/>
  <c r="Z141" i="44"/>
  <c r="Z142" i="44"/>
  <c r="Z147" i="44"/>
  <c r="Z169" i="44"/>
  <c r="Z7" i="41"/>
  <c r="AA141" i="44"/>
  <c r="AA142" i="44"/>
  <c r="AA147" i="44"/>
  <c r="AA169" i="44"/>
  <c r="AA7" i="41"/>
  <c r="AB141" i="44"/>
  <c r="AB142" i="44"/>
  <c r="AB147" i="44"/>
  <c r="AB169" i="44"/>
  <c r="AB7" i="41"/>
  <c r="AC141" i="44"/>
  <c r="AC142" i="44"/>
  <c r="AC147" i="44"/>
  <c r="AC169" i="44"/>
  <c r="AC7" i="41"/>
  <c r="AD141" i="44"/>
  <c r="AD142" i="44"/>
  <c r="AD147" i="44"/>
  <c r="AD169" i="44"/>
  <c r="AD7" i="41"/>
  <c r="AE141" i="44"/>
  <c r="AE142" i="44"/>
  <c r="AE147" i="44"/>
  <c r="AE169" i="44"/>
  <c r="AE7" i="41"/>
  <c r="AF141" i="44"/>
  <c r="AF142" i="44"/>
  <c r="AF147" i="44"/>
  <c r="AF169" i="44"/>
  <c r="AF7" i="41"/>
  <c r="AG141" i="44"/>
  <c r="AG142" i="44"/>
  <c r="AG147" i="44"/>
  <c r="AG169" i="44"/>
  <c r="AG7" i="41"/>
  <c r="AH141" i="44"/>
  <c r="AH142" i="44"/>
  <c r="AH147" i="44"/>
  <c r="AH169" i="44"/>
  <c r="AH7" i="41"/>
  <c r="AI141" i="44"/>
  <c r="AI142" i="44"/>
  <c r="AI147" i="44"/>
  <c r="AI169" i="44"/>
  <c r="AI7" i="41"/>
  <c r="AJ141" i="44"/>
  <c r="AJ142" i="44"/>
  <c r="AJ147" i="44"/>
  <c r="AJ169" i="44"/>
  <c r="AJ7" i="41"/>
  <c r="AK141" i="44"/>
  <c r="AK142" i="44"/>
  <c r="AK147" i="44"/>
  <c r="AK169" i="44"/>
  <c r="AK7" i="41"/>
  <c r="AL141" i="44"/>
  <c r="AL142" i="44"/>
  <c r="AL147" i="44"/>
  <c r="AL169" i="44"/>
  <c r="AL7" i="41"/>
  <c r="AM141" i="44"/>
  <c r="AM142" i="44"/>
  <c r="AM147" i="44"/>
  <c r="AM169" i="44"/>
  <c r="AM7" i="41"/>
  <c r="AN141" i="44"/>
  <c r="AN142" i="44"/>
  <c r="AN147" i="44"/>
  <c r="AN169" i="44"/>
  <c r="AN7" i="41"/>
  <c r="AO141" i="44"/>
  <c r="AO142" i="44"/>
  <c r="AO147" i="44"/>
  <c r="AO169" i="44"/>
  <c r="AO7" i="41"/>
  <c r="AP141" i="44"/>
  <c r="AP142" i="44"/>
  <c r="AP147" i="44"/>
  <c r="AP169" i="44"/>
  <c r="AP7" i="41"/>
  <c r="AQ141" i="44"/>
  <c r="AQ142" i="44"/>
  <c r="AQ147" i="44"/>
  <c r="AQ169" i="44"/>
  <c r="AQ7" i="41"/>
  <c r="AR141" i="44"/>
  <c r="AR142" i="44"/>
  <c r="AR147" i="44"/>
  <c r="AR169" i="44"/>
  <c r="AR7" i="41"/>
  <c r="C7" i="41"/>
  <c r="C8" i="41"/>
  <c r="C18" i="41"/>
  <c r="F14" i="41"/>
  <c r="F17" i="41"/>
  <c r="G14" i="41"/>
  <c r="G17" i="41"/>
  <c r="H14" i="41"/>
  <c r="H17" i="41"/>
  <c r="I14" i="41"/>
  <c r="I17" i="41"/>
  <c r="J14" i="41"/>
  <c r="J17" i="41"/>
  <c r="K14" i="41"/>
  <c r="K17" i="41"/>
  <c r="L14" i="41"/>
  <c r="L17" i="41"/>
  <c r="M14" i="41"/>
  <c r="M17" i="41"/>
  <c r="N14" i="41"/>
  <c r="N17" i="41"/>
  <c r="O14" i="41"/>
  <c r="O17" i="41"/>
  <c r="P14" i="41"/>
  <c r="P17" i="41"/>
  <c r="Q14" i="41"/>
  <c r="Q17" i="41"/>
  <c r="R14" i="41"/>
  <c r="R17" i="41"/>
  <c r="S14" i="41"/>
  <c r="S17" i="41"/>
  <c r="T14" i="41"/>
  <c r="T17" i="41"/>
  <c r="U14" i="41"/>
  <c r="U17" i="41"/>
  <c r="V14" i="41"/>
  <c r="V17" i="41"/>
  <c r="W14" i="41"/>
  <c r="W17" i="41"/>
  <c r="X14" i="41"/>
  <c r="X17" i="41"/>
  <c r="Y14" i="41"/>
  <c r="Y17" i="41"/>
  <c r="Z14" i="41"/>
  <c r="Z17" i="41"/>
  <c r="AA14" i="41"/>
  <c r="AA17" i="41"/>
  <c r="AB14" i="41"/>
  <c r="AB17" i="41"/>
  <c r="AC14" i="41"/>
  <c r="AC17" i="41"/>
  <c r="AD14" i="41"/>
  <c r="AD17" i="41"/>
  <c r="AE14" i="41"/>
  <c r="AE17" i="41"/>
  <c r="AF14" i="41"/>
  <c r="AF17" i="41"/>
  <c r="AG14" i="41"/>
  <c r="AG17" i="41"/>
  <c r="AH14" i="41"/>
  <c r="AH17" i="41"/>
  <c r="AI14" i="41"/>
  <c r="AI17" i="41"/>
  <c r="AJ14" i="41"/>
  <c r="AJ17" i="41"/>
  <c r="AK14" i="41"/>
  <c r="AK17" i="41"/>
  <c r="AL14" i="41"/>
  <c r="AL17" i="41"/>
  <c r="AM14" i="41"/>
  <c r="AM17" i="41"/>
  <c r="AN14" i="41"/>
  <c r="AN17" i="41"/>
  <c r="AO14" i="41"/>
  <c r="AO17" i="41"/>
  <c r="AP14" i="41"/>
  <c r="AP17" i="41"/>
  <c r="AQ14" i="41"/>
  <c r="AQ17" i="41"/>
  <c r="AR14" i="41"/>
  <c r="AR17" i="41"/>
  <c r="C12" i="41"/>
  <c r="F11" i="41"/>
  <c r="F8" i="41"/>
  <c r="F18" i="41"/>
  <c r="G11" i="41"/>
  <c r="G8" i="41"/>
  <c r="G18" i="41"/>
  <c r="H11" i="41"/>
  <c r="H8" i="41"/>
  <c r="H18" i="41"/>
  <c r="I11" i="41"/>
  <c r="I8" i="41"/>
  <c r="I18" i="41"/>
  <c r="J11" i="41"/>
  <c r="J8" i="41"/>
  <c r="J18" i="41"/>
  <c r="K11" i="41"/>
  <c r="K8" i="41"/>
  <c r="K18" i="41"/>
  <c r="L11" i="41"/>
  <c r="L8" i="41"/>
  <c r="L18" i="41"/>
  <c r="M11" i="41"/>
  <c r="M8" i="41"/>
  <c r="M18" i="41"/>
  <c r="N11" i="41"/>
  <c r="N8" i="41"/>
  <c r="N18" i="41"/>
  <c r="O11" i="41"/>
  <c r="O8" i="41"/>
  <c r="O18" i="41"/>
  <c r="P11" i="41"/>
  <c r="P8" i="41"/>
  <c r="P18" i="41"/>
  <c r="Q11" i="41"/>
  <c r="Q8" i="41"/>
  <c r="Q18" i="41"/>
  <c r="R11" i="41"/>
  <c r="R8" i="41"/>
  <c r="R18" i="41"/>
  <c r="S11" i="41"/>
  <c r="S8" i="41"/>
  <c r="S18" i="41"/>
  <c r="T11" i="41"/>
  <c r="T8" i="41"/>
  <c r="T18" i="41"/>
  <c r="U11" i="41"/>
  <c r="U8" i="41"/>
  <c r="U18" i="41"/>
  <c r="V11" i="41"/>
  <c r="V8" i="41"/>
  <c r="V18" i="41"/>
  <c r="W11" i="41"/>
  <c r="W8" i="41"/>
  <c r="W18" i="41"/>
  <c r="X11" i="41"/>
  <c r="X8" i="41"/>
  <c r="X18" i="41"/>
  <c r="Y11" i="41"/>
  <c r="Y8" i="41"/>
  <c r="Y18" i="41"/>
  <c r="Z11" i="41"/>
  <c r="Z8" i="41"/>
  <c r="Z18" i="41"/>
  <c r="AA11" i="41"/>
  <c r="AA8" i="41"/>
  <c r="AA18" i="41"/>
  <c r="AB11" i="41"/>
  <c r="AB8" i="41"/>
  <c r="AB18" i="41"/>
  <c r="AC11" i="41"/>
  <c r="AC8" i="41"/>
  <c r="AC18" i="41"/>
  <c r="AD11" i="41"/>
  <c r="AD8" i="41"/>
  <c r="AD18" i="41"/>
  <c r="AE11" i="41"/>
  <c r="AE8" i="41"/>
  <c r="AE18" i="41"/>
  <c r="AF11" i="41"/>
  <c r="AF8" i="41"/>
  <c r="AF18" i="41"/>
  <c r="AG11" i="41"/>
  <c r="AG8" i="41"/>
  <c r="AG18" i="41"/>
  <c r="AH11" i="41"/>
  <c r="AH8" i="41"/>
  <c r="AH18" i="41"/>
  <c r="AI11" i="41"/>
  <c r="AI8" i="41"/>
  <c r="AI18" i="41"/>
  <c r="AJ11" i="41"/>
  <c r="AJ8" i="41"/>
  <c r="AJ18" i="41"/>
  <c r="AK11" i="41"/>
  <c r="AK8" i="41"/>
  <c r="AK18" i="41"/>
  <c r="AL11" i="41"/>
  <c r="AL8" i="41"/>
  <c r="AL18" i="41"/>
  <c r="AM11" i="41"/>
  <c r="AM8" i="41"/>
  <c r="AM18" i="41"/>
  <c r="AN11" i="41"/>
  <c r="AN8" i="41"/>
  <c r="AN18" i="41"/>
  <c r="AO11" i="41"/>
  <c r="AO8" i="41"/>
  <c r="AO18" i="41"/>
  <c r="AP11" i="41"/>
  <c r="AP8" i="41"/>
  <c r="AP18" i="41"/>
  <c r="AQ11" i="41"/>
  <c r="AQ8" i="41"/>
  <c r="AQ18" i="41"/>
  <c r="AR11" i="41"/>
  <c r="AR8" i="41"/>
  <c r="AR18" i="41"/>
  <c r="F19" i="41"/>
  <c r="G19" i="41"/>
  <c r="H19" i="41"/>
  <c r="I19" i="41"/>
  <c r="J19" i="41"/>
  <c r="K19" i="41"/>
  <c r="L19" i="41"/>
  <c r="M19" i="41"/>
  <c r="N19" i="41"/>
  <c r="O19" i="41"/>
  <c r="P19" i="41"/>
  <c r="Q19" i="41"/>
  <c r="R19" i="41"/>
  <c r="S19" i="41"/>
  <c r="T19" i="41"/>
  <c r="U19" i="41"/>
  <c r="V19" i="41"/>
  <c r="W19" i="41"/>
  <c r="X19" i="41"/>
  <c r="Y19" i="41"/>
  <c r="Z19" i="41"/>
  <c r="AA19" i="41"/>
  <c r="AB19" i="41"/>
  <c r="AC19" i="41"/>
  <c r="AD19" i="41"/>
  <c r="AE19" i="41"/>
  <c r="AF19" i="41"/>
  <c r="AG19" i="41"/>
  <c r="AH19" i="41"/>
  <c r="AI19" i="41"/>
  <c r="AJ19" i="41"/>
  <c r="AK19" i="41"/>
  <c r="AL19" i="41"/>
  <c r="AM19" i="41"/>
  <c r="AN19" i="41"/>
  <c r="AO19" i="41"/>
  <c r="AP19" i="41"/>
  <c r="AQ19" i="41"/>
  <c r="AR19" i="41"/>
  <c r="F12" i="41"/>
  <c r="G12" i="41"/>
  <c r="H12" i="41"/>
  <c r="I12" i="41"/>
  <c r="J12" i="41"/>
  <c r="K12" i="41"/>
  <c r="L12" i="41"/>
  <c r="M12" i="41"/>
  <c r="N12" i="41"/>
  <c r="O12" i="41"/>
  <c r="P12" i="41"/>
  <c r="Q12" i="41"/>
  <c r="R12" i="41"/>
  <c r="S12" i="41"/>
  <c r="T12" i="41"/>
  <c r="U12" i="41"/>
  <c r="V12" i="41"/>
  <c r="W12" i="41"/>
  <c r="X12" i="41"/>
  <c r="Y12" i="41"/>
  <c r="Z12" i="41"/>
  <c r="AA12" i="41"/>
  <c r="AB12" i="41"/>
  <c r="AC12" i="41"/>
  <c r="AD12" i="41"/>
  <c r="AE12" i="41"/>
  <c r="AF12" i="41"/>
  <c r="AG12" i="41"/>
  <c r="AH12" i="41"/>
  <c r="AI12" i="41"/>
  <c r="AJ12" i="41"/>
  <c r="AK12" i="41"/>
  <c r="AL12" i="41"/>
  <c r="AM12" i="41"/>
  <c r="AN12" i="41"/>
  <c r="AO12" i="41"/>
  <c r="AP12" i="41"/>
  <c r="AQ12" i="41"/>
  <c r="AR12" i="41"/>
  <c r="I24" i="36"/>
  <c r="H24" i="36"/>
  <c r="F113" i="36"/>
  <c r="F114" i="36"/>
  <c r="F115" i="36"/>
  <c r="F116" i="36"/>
  <c r="F117" i="36"/>
  <c r="F112" i="36"/>
  <c r="F91" i="36"/>
  <c r="F93" i="36"/>
  <c r="F94" i="36"/>
  <c r="F95" i="36"/>
  <c r="F96" i="36"/>
  <c r="F97" i="36"/>
  <c r="F98" i="36"/>
  <c r="F92" i="36"/>
  <c r="F90" i="36"/>
  <c r="F99" i="36"/>
  <c r="F100" i="36"/>
  <c r="F89" i="36"/>
  <c r="F59" i="36"/>
  <c r="F60" i="36"/>
  <c r="F62" i="36"/>
  <c r="F63" i="36"/>
  <c r="F64" i="36"/>
  <c r="F61" i="36"/>
  <c r="F58" i="36"/>
  <c r="F66" i="36"/>
  <c r="F67" i="36"/>
  <c r="F68" i="36"/>
  <c r="F69" i="36"/>
  <c r="F65" i="36"/>
  <c r="F70" i="36"/>
  <c r="F72" i="36"/>
  <c r="F73" i="36"/>
  <c r="F71" i="36"/>
  <c r="F75" i="36"/>
  <c r="F76" i="36"/>
  <c r="F77" i="36"/>
  <c r="F78" i="36"/>
  <c r="F79" i="36"/>
  <c r="F81" i="36"/>
  <c r="F82" i="36"/>
  <c r="F83" i="36"/>
  <c r="F84" i="36"/>
  <c r="F85" i="36"/>
  <c r="F86" i="36"/>
  <c r="F87" i="36"/>
  <c r="F88" i="36"/>
  <c r="F80" i="36"/>
  <c r="F74" i="36"/>
  <c r="F103" i="36"/>
  <c r="F104" i="36"/>
  <c r="F105" i="36"/>
  <c r="F102" i="36"/>
  <c r="F107" i="36"/>
  <c r="F108" i="36"/>
  <c r="F109" i="36"/>
  <c r="F110" i="36"/>
  <c r="F111" i="36"/>
  <c r="F106" i="36"/>
  <c r="F118" i="36"/>
  <c r="F120" i="36"/>
  <c r="F121" i="36"/>
  <c r="F122" i="36"/>
  <c r="F119" i="36"/>
  <c r="F57" i="36"/>
  <c r="F25" i="36"/>
  <c r="F26" i="36"/>
  <c r="F27" i="36"/>
  <c r="F28" i="36"/>
  <c r="F29" i="36"/>
  <c r="F30" i="36"/>
  <c r="F31" i="36"/>
  <c r="F32" i="36"/>
  <c r="F33" i="36"/>
  <c r="F34" i="36"/>
  <c r="F35" i="36"/>
  <c r="F36" i="36"/>
  <c r="F37" i="36"/>
  <c r="F38" i="36"/>
  <c r="F39" i="36"/>
  <c r="F40" i="36"/>
  <c r="F42" i="36"/>
  <c r="F43" i="36"/>
  <c r="F44" i="36"/>
  <c r="F45" i="36"/>
  <c r="F46" i="36"/>
  <c r="F47" i="36"/>
  <c r="F24" i="36"/>
  <c r="F49" i="36"/>
  <c r="F54" i="36"/>
  <c r="F50" i="36"/>
  <c r="F51" i="36"/>
  <c r="F52" i="36"/>
  <c r="F53" i="36"/>
  <c r="F55" i="36"/>
  <c r="F56" i="36"/>
  <c r="F48" i="36"/>
  <c r="F23" i="36"/>
  <c r="H7" i="36"/>
  <c r="F7" i="36"/>
  <c r="H8" i="36"/>
  <c r="F8" i="36"/>
  <c r="H9" i="36"/>
  <c r="F9" i="36"/>
  <c r="H10" i="36"/>
  <c r="F10" i="36"/>
  <c r="H11" i="36"/>
  <c r="F11" i="36"/>
  <c r="H12" i="36"/>
  <c r="F12" i="36"/>
  <c r="F14" i="36"/>
  <c r="F20" i="36"/>
  <c r="F21" i="36"/>
  <c r="F13" i="36"/>
  <c r="F22" i="36"/>
  <c r="F6" i="36"/>
  <c r="F5" i="36"/>
  <c r="F127" i="36"/>
  <c r="F8" i="15"/>
  <c r="F7" i="15"/>
  <c r="F6" i="15"/>
  <c r="F10" i="15"/>
  <c r="F47" i="15"/>
  <c r="F48" i="15"/>
  <c r="F49" i="15"/>
  <c r="F50" i="15"/>
  <c r="J18" i="28"/>
  <c r="F15" i="15"/>
  <c r="F16" i="15"/>
  <c r="J25" i="28"/>
  <c r="F19" i="15"/>
  <c r="J33" i="28"/>
  <c r="F20" i="15"/>
  <c r="J39" i="28"/>
  <c r="J38" i="28"/>
  <c r="F21" i="15"/>
  <c r="F22" i="15"/>
  <c r="F39" i="15"/>
  <c r="F38" i="15"/>
  <c r="F41" i="15"/>
  <c r="F43" i="15"/>
  <c r="F45" i="15"/>
  <c r="F30" i="15"/>
  <c r="F29" i="15"/>
  <c r="F28" i="15"/>
  <c r="F24" i="15"/>
  <c r="F31" i="15"/>
  <c r="F52" i="15"/>
  <c r="C7" i="15"/>
  <c r="C8" i="15"/>
  <c r="C6" i="15"/>
  <c r="C10" i="15"/>
  <c r="G18" i="28"/>
  <c r="C15" i="15"/>
  <c r="C16" i="15"/>
  <c r="G25" i="28"/>
  <c r="C19" i="15"/>
  <c r="G33" i="28"/>
  <c r="C20" i="15"/>
  <c r="G39" i="28"/>
  <c r="G38" i="28"/>
  <c r="C21" i="15"/>
  <c r="C22" i="15"/>
  <c r="C43" i="15"/>
  <c r="C45" i="15"/>
  <c r="C30" i="15"/>
  <c r="C29" i="15"/>
  <c r="C28" i="15"/>
  <c r="C24" i="15"/>
  <c r="C31" i="15"/>
  <c r="C38" i="15"/>
  <c r="C39" i="15"/>
  <c r="C41" i="15"/>
  <c r="C47" i="15"/>
  <c r="C48" i="15"/>
  <c r="C49" i="15"/>
  <c r="C50" i="15"/>
  <c r="C52" i="15"/>
  <c r="F129" i="36"/>
  <c r="F131" i="36"/>
  <c r="I90" i="36"/>
  <c r="H90" i="36"/>
  <c r="I60" i="36"/>
  <c r="I61" i="36"/>
  <c r="H60" i="36"/>
  <c r="H61" i="36"/>
  <c r="I59" i="36"/>
  <c r="H59" i="36"/>
  <c r="I58" i="36"/>
  <c r="H58" i="36"/>
  <c r="F39" i="44"/>
  <c r="F253" i="44"/>
  <c r="G39" i="44"/>
  <c r="G253" i="44"/>
  <c r="H39" i="44"/>
  <c r="H253" i="44"/>
  <c r="I39" i="44"/>
  <c r="I253" i="44"/>
  <c r="J39" i="44"/>
  <c r="J253" i="44"/>
  <c r="K39" i="44"/>
  <c r="K253" i="44"/>
  <c r="L39" i="44"/>
  <c r="L253" i="44"/>
  <c r="M39" i="44"/>
  <c r="M253" i="44"/>
  <c r="N39" i="44"/>
  <c r="N253" i="44"/>
  <c r="O39" i="44"/>
  <c r="O253" i="44"/>
  <c r="P39" i="44"/>
  <c r="P253" i="44"/>
  <c r="Q39" i="44"/>
  <c r="Q253" i="44"/>
  <c r="R39" i="44"/>
  <c r="R253" i="44"/>
  <c r="S39" i="44"/>
  <c r="S253" i="44"/>
  <c r="T39" i="44"/>
  <c r="T253" i="44"/>
  <c r="U39" i="44"/>
  <c r="U253" i="44"/>
  <c r="V39" i="44"/>
  <c r="V253" i="44"/>
  <c r="W39" i="44"/>
  <c r="W253" i="44"/>
  <c r="X39" i="44"/>
  <c r="X253" i="44"/>
  <c r="Y39" i="44"/>
  <c r="Y253" i="44"/>
  <c r="Z39" i="44"/>
  <c r="Z253" i="44"/>
  <c r="AA39" i="44"/>
  <c r="AA253" i="44"/>
  <c r="AB39" i="44"/>
  <c r="AB253" i="44"/>
  <c r="AC39" i="44"/>
  <c r="AC253" i="44"/>
  <c r="AC244" i="44"/>
  <c r="AC243" i="44"/>
  <c r="AD39" i="44"/>
  <c r="AD253" i="44"/>
  <c r="AD244" i="44"/>
  <c r="AD243" i="44"/>
  <c r="AE39" i="44"/>
  <c r="AE253" i="44"/>
  <c r="AE244" i="44"/>
  <c r="AE243" i="44"/>
  <c r="AF39" i="44"/>
  <c r="AF253" i="44"/>
  <c r="AF244" i="44"/>
  <c r="AF243" i="44"/>
  <c r="AG39" i="44"/>
  <c r="AG253" i="44"/>
  <c r="AG244" i="44"/>
  <c r="AG243" i="44"/>
  <c r="AH39" i="44"/>
  <c r="AH253" i="44"/>
  <c r="AH244" i="44"/>
  <c r="AH243" i="44"/>
  <c r="AI39" i="44"/>
  <c r="AI253" i="44"/>
  <c r="AI244" i="44"/>
  <c r="AI243" i="44"/>
  <c r="AJ39" i="44"/>
  <c r="AJ253" i="44"/>
  <c r="AJ244" i="44"/>
  <c r="AJ243" i="44"/>
  <c r="AK39" i="44"/>
  <c r="AK253" i="44"/>
  <c r="AK244" i="44"/>
  <c r="AK243" i="44"/>
  <c r="AL39" i="44"/>
  <c r="AL253" i="44"/>
  <c r="AL244" i="44"/>
  <c r="AL243" i="44"/>
  <c r="AM39" i="44"/>
  <c r="AM253" i="44"/>
  <c r="AM244" i="44"/>
  <c r="AM243" i="44"/>
  <c r="E47" i="44"/>
  <c r="E48" i="44"/>
  <c r="E53" i="44"/>
  <c r="E75" i="44"/>
  <c r="E289" i="44"/>
  <c r="F47" i="44"/>
  <c r="F48" i="44"/>
  <c r="F53" i="44"/>
  <c r="F75" i="44"/>
  <c r="F289" i="44"/>
  <c r="G47" i="44"/>
  <c r="G48" i="44"/>
  <c r="G53" i="44"/>
  <c r="G75" i="44"/>
  <c r="G289" i="44"/>
  <c r="H47" i="44"/>
  <c r="H48" i="44"/>
  <c r="H53" i="44"/>
  <c r="H75" i="44"/>
  <c r="H289" i="44"/>
  <c r="I47" i="44"/>
  <c r="I48" i="44"/>
  <c r="I53" i="44"/>
  <c r="I75" i="44"/>
  <c r="I289" i="44"/>
  <c r="J47" i="44"/>
  <c r="J48" i="44"/>
  <c r="J53" i="44"/>
  <c r="J75" i="44"/>
  <c r="J289" i="44"/>
  <c r="K47" i="44"/>
  <c r="K48" i="44"/>
  <c r="K53" i="44"/>
  <c r="K75" i="44"/>
  <c r="K289" i="44"/>
  <c r="L47" i="44"/>
  <c r="L48" i="44"/>
  <c r="L53" i="44"/>
  <c r="L75" i="44"/>
  <c r="L289" i="44"/>
  <c r="M47" i="44"/>
  <c r="M48" i="44"/>
  <c r="M53" i="44"/>
  <c r="M75" i="44"/>
  <c r="M289" i="44"/>
  <c r="N47" i="44"/>
  <c r="N48" i="44"/>
  <c r="N53" i="44"/>
  <c r="N75" i="44"/>
  <c r="N289" i="44"/>
  <c r="O47" i="44"/>
  <c r="O48" i="44"/>
  <c r="O53" i="44"/>
  <c r="O75" i="44"/>
  <c r="O289" i="44"/>
  <c r="P47" i="44"/>
  <c r="P48" i="44"/>
  <c r="P53" i="44"/>
  <c r="P75" i="44"/>
  <c r="P289" i="44"/>
  <c r="Q47" i="44"/>
  <c r="Q48" i="44"/>
  <c r="Q53" i="44"/>
  <c r="Q75" i="44"/>
  <c r="Q289" i="44"/>
  <c r="R47" i="44"/>
  <c r="R48" i="44"/>
  <c r="R53" i="44"/>
  <c r="R75" i="44"/>
  <c r="R289" i="44"/>
  <c r="S47" i="44"/>
  <c r="S48" i="44"/>
  <c r="S53" i="44"/>
  <c r="S75" i="44"/>
  <c r="S289" i="44"/>
  <c r="T47" i="44"/>
  <c r="T48" i="44"/>
  <c r="T53" i="44"/>
  <c r="T75" i="44"/>
  <c r="T289" i="44"/>
  <c r="U47" i="44"/>
  <c r="U48" i="44"/>
  <c r="U53" i="44"/>
  <c r="U75" i="44"/>
  <c r="U289" i="44"/>
  <c r="V47" i="44"/>
  <c r="V48" i="44"/>
  <c r="V53" i="44"/>
  <c r="V75" i="44"/>
  <c r="V289" i="44"/>
  <c r="W47" i="44"/>
  <c r="W48" i="44"/>
  <c r="W53" i="44"/>
  <c r="W75" i="44"/>
  <c r="W289" i="44"/>
  <c r="X47" i="44"/>
  <c r="X48" i="44"/>
  <c r="X53" i="44"/>
  <c r="X75" i="44"/>
  <c r="X289" i="44"/>
  <c r="Y47" i="44"/>
  <c r="Y48" i="44"/>
  <c r="Y53" i="44"/>
  <c r="Y75" i="44"/>
  <c r="Y289" i="44"/>
  <c r="Z47" i="44"/>
  <c r="Z48" i="44"/>
  <c r="Z53" i="44"/>
  <c r="Z75" i="44"/>
  <c r="Z289" i="44"/>
  <c r="AA47" i="44"/>
  <c r="AA48" i="44"/>
  <c r="AA53" i="44"/>
  <c r="AA75" i="44"/>
  <c r="AA289" i="44"/>
  <c r="AB47" i="44"/>
  <c r="AB48" i="44"/>
  <c r="AB53" i="44"/>
  <c r="AB75" i="44"/>
  <c r="AB289" i="44"/>
  <c r="AC47" i="44"/>
  <c r="AC48" i="44"/>
  <c r="AC53" i="44"/>
  <c r="AC75" i="44"/>
  <c r="AC289" i="44"/>
  <c r="AD47" i="44"/>
  <c r="AD48" i="44"/>
  <c r="AD53" i="44"/>
  <c r="AD75" i="44"/>
  <c r="AD289" i="44"/>
  <c r="AE47" i="44"/>
  <c r="AE48" i="44"/>
  <c r="AE53" i="44"/>
  <c r="AE75" i="44"/>
  <c r="AE289" i="44"/>
  <c r="AF47" i="44"/>
  <c r="AF48" i="44"/>
  <c r="AF53" i="44"/>
  <c r="AF75" i="44"/>
  <c r="AF289" i="44"/>
  <c r="AG47" i="44"/>
  <c r="AG48" i="44"/>
  <c r="AG53" i="44"/>
  <c r="AG75" i="44"/>
  <c r="AG289" i="44"/>
  <c r="AH47" i="44"/>
  <c r="AH48" i="44"/>
  <c r="AH53" i="44"/>
  <c r="AH75" i="44"/>
  <c r="AH289" i="44"/>
  <c r="AI47" i="44"/>
  <c r="AI48" i="44"/>
  <c r="AI53" i="44"/>
  <c r="AI75" i="44"/>
  <c r="AI289" i="44"/>
  <c r="AJ47" i="44"/>
  <c r="AJ48" i="44"/>
  <c r="AJ53" i="44"/>
  <c r="AJ75" i="44"/>
  <c r="AJ289" i="44"/>
  <c r="AK47" i="44"/>
  <c r="AK48" i="44"/>
  <c r="AK53" i="44"/>
  <c r="AK75" i="44"/>
  <c r="AK289" i="44"/>
  <c r="AL47" i="44"/>
  <c r="AL48" i="44"/>
  <c r="AL53" i="44"/>
  <c r="AL75" i="44"/>
  <c r="AL289" i="44"/>
  <c r="AM47" i="44"/>
  <c r="AM48" i="44"/>
  <c r="AM53" i="44"/>
  <c r="AM75" i="44"/>
  <c r="AM289" i="44"/>
  <c r="E184" i="44"/>
  <c r="E186" i="44"/>
  <c r="E187" i="44"/>
  <c r="E185" i="44"/>
  <c r="E189" i="44"/>
  <c r="E197" i="44"/>
  <c r="E198" i="44"/>
  <c r="E193" i="44"/>
  <c r="E192" i="44"/>
  <c r="E194" i="44"/>
  <c r="E199" i="44"/>
  <c r="E200" i="44"/>
  <c r="E171" i="44"/>
  <c r="E202" i="44"/>
  <c r="E203" i="44"/>
  <c r="E204" i="44"/>
  <c r="F203" i="44"/>
  <c r="F184" i="44"/>
  <c r="F186" i="44"/>
  <c r="F187" i="44"/>
  <c r="F185" i="44"/>
  <c r="F189" i="44"/>
  <c r="F197" i="44"/>
  <c r="F198" i="44"/>
  <c r="F193" i="44"/>
  <c r="F192" i="44"/>
  <c r="F194" i="44"/>
  <c r="F199" i="44"/>
  <c r="F200" i="44"/>
  <c r="F171" i="44"/>
  <c r="F202" i="44"/>
  <c r="F204" i="44"/>
  <c r="G203" i="44"/>
  <c r="G184" i="44"/>
  <c r="G186" i="44"/>
  <c r="G187" i="44"/>
  <c r="G185" i="44"/>
  <c r="G189" i="44"/>
  <c r="G197" i="44"/>
  <c r="G198" i="44"/>
  <c r="G193" i="44"/>
  <c r="G192" i="44"/>
  <c r="G194" i="44"/>
  <c r="G199" i="44"/>
  <c r="G200" i="44"/>
  <c r="G171" i="44"/>
  <c r="G202" i="44"/>
  <c r="G204" i="44"/>
  <c r="H203" i="44"/>
  <c r="H184" i="44"/>
  <c r="H186" i="44"/>
  <c r="H187" i="44"/>
  <c r="H185" i="44"/>
  <c r="H189" i="44"/>
  <c r="H197" i="44"/>
  <c r="H198" i="44"/>
  <c r="H193" i="44"/>
  <c r="H192" i="44"/>
  <c r="H194" i="44"/>
  <c r="H199" i="44"/>
  <c r="H200" i="44"/>
  <c r="H171" i="44"/>
  <c r="H202" i="44"/>
  <c r="H204" i="44"/>
  <c r="I203" i="44"/>
  <c r="I184" i="44"/>
  <c r="I186" i="44"/>
  <c r="I187" i="44"/>
  <c r="I185" i="44"/>
  <c r="I189" i="44"/>
  <c r="I197" i="44"/>
  <c r="I198" i="44"/>
  <c r="I193" i="44"/>
  <c r="I192" i="44"/>
  <c r="I194" i="44"/>
  <c r="I199" i="44"/>
  <c r="I200" i="44"/>
  <c r="I171" i="44"/>
  <c r="I202" i="44"/>
  <c r="I204" i="44"/>
  <c r="J203" i="44"/>
  <c r="J171" i="44"/>
  <c r="J185" i="44"/>
  <c r="J189" i="44"/>
  <c r="J193" i="44"/>
  <c r="J192" i="44"/>
  <c r="J194" i="44"/>
  <c r="J199" i="44"/>
  <c r="J200" i="44"/>
  <c r="J202" i="44"/>
  <c r="J204" i="44"/>
  <c r="E22" i="41"/>
  <c r="F22" i="41"/>
  <c r="H22" i="36"/>
  <c r="G112" i="28"/>
  <c r="H20" i="36"/>
  <c r="H14" i="36"/>
  <c r="H15" i="36"/>
  <c r="H16" i="36"/>
  <c r="H17" i="36"/>
  <c r="H18" i="36"/>
  <c r="H19" i="36"/>
  <c r="H13" i="36"/>
  <c r="H6" i="36"/>
  <c r="H5" i="36"/>
  <c r="H65" i="36"/>
  <c r="H70" i="36"/>
  <c r="H71" i="36"/>
  <c r="H74" i="36"/>
  <c r="H100" i="36"/>
  <c r="H99" i="36"/>
  <c r="H101" i="36"/>
  <c r="H89" i="36"/>
  <c r="H118" i="36"/>
  <c r="H107" i="36"/>
  <c r="H108" i="36"/>
  <c r="H109" i="36"/>
  <c r="H110" i="36"/>
  <c r="H111" i="36"/>
  <c r="H106" i="36"/>
  <c r="H112" i="36"/>
  <c r="G83" i="28"/>
  <c r="H119" i="36"/>
  <c r="H103" i="36"/>
  <c r="H104" i="36"/>
  <c r="H105" i="36"/>
  <c r="H102" i="36"/>
  <c r="H57" i="36"/>
  <c r="H48" i="36"/>
  <c r="H23" i="36"/>
  <c r="H127" i="36"/>
  <c r="H129" i="36"/>
  <c r="H128" i="36"/>
  <c r="I7" i="36"/>
  <c r="I8" i="36"/>
  <c r="I9" i="36"/>
  <c r="I6" i="36"/>
  <c r="I11" i="36"/>
  <c r="I12" i="36"/>
  <c r="I14" i="36"/>
  <c r="I15" i="36"/>
  <c r="I16" i="36"/>
  <c r="I17" i="36"/>
  <c r="I18" i="36"/>
  <c r="I19" i="36"/>
  <c r="J112" i="28"/>
  <c r="I20" i="36"/>
  <c r="I13" i="36"/>
  <c r="I22" i="36"/>
  <c r="I5" i="36"/>
  <c r="I65" i="36"/>
  <c r="I74" i="36"/>
  <c r="I99" i="36"/>
  <c r="I100" i="36"/>
  <c r="I101" i="36"/>
  <c r="I89" i="36"/>
  <c r="I103" i="36"/>
  <c r="I104" i="36"/>
  <c r="I105" i="36"/>
  <c r="I102" i="36"/>
  <c r="I107" i="36"/>
  <c r="I108" i="36"/>
  <c r="I109" i="36"/>
  <c r="I110" i="36"/>
  <c r="I111" i="36"/>
  <c r="I106" i="36"/>
  <c r="I112" i="36"/>
  <c r="I118" i="36"/>
  <c r="I57" i="36"/>
  <c r="I48" i="36"/>
  <c r="I23" i="36"/>
  <c r="I127" i="36"/>
  <c r="I129" i="36"/>
  <c r="I128" i="36"/>
  <c r="F128" i="36"/>
  <c r="F101" i="36"/>
  <c r="G89" i="36"/>
  <c r="G103" i="36"/>
  <c r="G104" i="36"/>
  <c r="G105" i="36"/>
  <c r="G106" i="36"/>
  <c r="G107" i="36"/>
  <c r="G108" i="36"/>
  <c r="G109" i="36"/>
  <c r="G110" i="36"/>
  <c r="G111" i="36"/>
  <c r="D47" i="28"/>
  <c r="D45" i="28"/>
  <c r="D102" i="28"/>
  <c r="D105" i="28"/>
  <c r="D115" i="28"/>
  <c r="D116" i="28"/>
  <c r="D117" i="28"/>
  <c r="D118" i="28"/>
  <c r="D119" i="28"/>
  <c r="D120" i="28"/>
  <c r="D121" i="28"/>
  <c r="D122" i="28"/>
  <c r="D123" i="28"/>
  <c r="D124" i="28"/>
  <c r="D125" i="28"/>
  <c r="D126" i="28"/>
  <c r="D127" i="28"/>
  <c r="D128" i="28"/>
  <c r="D129" i="28"/>
  <c r="D130" i="28"/>
  <c r="D131" i="28"/>
  <c r="D132" i="28"/>
  <c r="D133" i="28"/>
  <c r="D134" i="28"/>
  <c r="D135" i="28"/>
  <c r="D136" i="28"/>
  <c r="D137" i="28"/>
  <c r="D138" i="28"/>
  <c r="D139" i="28"/>
  <c r="D140" i="28"/>
  <c r="D141" i="28"/>
  <c r="D142" i="28"/>
  <c r="D143" i="28"/>
  <c r="D112" i="28"/>
  <c r="D106" i="28"/>
  <c r="D107" i="28"/>
  <c r="D108" i="28"/>
  <c r="D109" i="28"/>
  <c r="D110" i="28"/>
  <c r="D104" i="28"/>
  <c r="D103" i="28"/>
  <c r="C106" i="28"/>
  <c r="E106" i="28"/>
  <c r="C105" i="28"/>
  <c r="E105" i="28"/>
  <c r="C115" i="28"/>
  <c r="E115" i="28"/>
  <c r="C116" i="28"/>
  <c r="E116" i="28"/>
  <c r="C117" i="28"/>
  <c r="E117" i="28"/>
  <c r="C118" i="28"/>
  <c r="E118" i="28"/>
  <c r="C119" i="28"/>
  <c r="E119" i="28"/>
  <c r="C120" i="28"/>
  <c r="E120" i="28"/>
  <c r="C121" i="28"/>
  <c r="E121" i="28"/>
  <c r="C122" i="28"/>
  <c r="E122" i="28"/>
  <c r="C123" i="28"/>
  <c r="E123" i="28"/>
  <c r="C124" i="28"/>
  <c r="E124" i="28"/>
  <c r="C125" i="28"/>
  <c r="E125" i="28"/>
  <c r="C126" i="28"/>
  <c r="E126" i="28"/>
  <c r="C127" i="28"/>
  <c r="E127" i="28"/>
  <c r="C128" i="28"/>
  <c r="E128" i="28"/>
  <c r="C129" i="28"/>
  <c r="E129" i="28"/>
  <c r="C130" i="28"/>
  <c r="E130" i="28"/>
  <c r="C131" i="28"/>
  <c r="E131" i="28"/>
  <c r="C132" i="28"/>
  <c r="E132" i="28"/>
  <c r="C133" i="28"/>
  <c r="E133" i="28"/>
  <c r="C134" i="28"/>
  <c r="E134" i="28"/>
  <c r="C135" i="28"/>
  <c r="E135" i="28"/>
  <c r="C136" i="28"/>
  <c r="E136" i="28"/>
  <c r="C137" i="28"/>
  <c r="E137" i="28"/>
  <c r="C138" i="28"/>
  <c r="E138" i="28"/>
  <c r="C139" i="28"/>
  <c r="E139" i="28"/>
  <c r="C140" i="28"/>
  <c r="E140" i="28"/>
  <c r="C141" i="28"/>
  <c r="E141" i="28"/>
  <c r="C142" i="28"/>
  <c r="E142" i="28"/>
  <c r="C143" i="28"/>
  <c r="E143" i="28"/>
  <c r="E112" i="28"/>
  <c r="C107" i="28"/>
  <c r="E107" i="28"/>
  <c r="C108" i="28"/>
  <c r="E108" i="28"/>
  <c r="C109" i="28"/>
  <c r="E109" i="28"/>
  <c r="C110" i="28"/>
  <c r="E110" i="28"/>
  <c r="E104" i="28"/>
  <c r="C47" i="28"/>
  <c r="E47" i="28"/>
  <c r="C45" i="28"/>
  <c r="E45" i="28"/>
  <c r="E102" i="28"/>
  <c r="E103" i="28"/>
  <c r="F103" i="28"/>
  <c r="G104" i="28"/>
  <c r="G102" i="28"/>
  <c r="G103" i="28"/>
  <c r="H102" i="28"/>
  <c r="H112" i="28"/>
  <c r="H104" i="28"/>
  <c r="H103" i="28"/>
  <c r="I106" i="28"/>
  <c r="I105" i="28"/>
  <c r="I115" i="28"/>
  <c r="I116" i="28"/>
  <c r="I117" i="28"/>
  <c r="I118" i="28"/>
  <c r="I119" i="28"/>
  <c r="I120" i="28"/>
  <c r="I121" i="28"/>
  <c r="I122" i="28"/>
  <c r="I123" i="28"/>
  <c r="I124" i="28"/>
  <c r="I125" i="28"/>
  <c r="I126" i="28"/>
  <c r="I127" i="28"/>
  <c r="I128" i="28"/>
  <c r="I129" i="28"/>
  <c r="I130" i="28"/>
  <c r="I131" i="28"/>
  <c r="I132" i="28"/>
  <c r="I133" i="28"/>
  <c r="I134" i="28"/>
  <c r="I135" i="28"/>
  <c r="I136" i="28"/>
  <c r="I137" i="28"/>
  <c r="I138" i="28"/>
  <c r="I139" i="28"/>
  <c r="I140" i="28"/>
  <c r="I141" i="28"/>
  <c r="I142" i="28"/>
  <c r="I143" i="28"/>
  <c r="I112" i="28"/>
  <c r="I107" i="28"/>
  <c r="I108" i="28"/>
  <c r="I109" i="28"/>
  <c r="I110" i="28"/>
  <c r="I104" i="28"/>
  <c r="I102" i="28"/>
  <c r="I103" i="28"/>
  <c r="J102" i="28"/>
  <c r="J104" i="28"/>
  <c r="J103" i="28"/>
  <c r="K102" i="28"/>
  <c r="K112" i="28"/>
  <c r="K104" i="28"/>
  <c r="K103" i="28"/>
  <c r="L102" i="28"/>
  <c r="L105" i="28"/>
  <c r="L106" i="28"/>
  <c r="L107" i="28"/>
  <c r="L108" i="28"/>
  <c r="L109" i="28"/>
  <c r="L110" i="28"/>
  <c r="L115" i="28"/>
  <c r="L116" i="28"/>
  <c r="L117" i="28"/>
  <c r="L118" i="28"/>
  <c r="L119" i="28"/>
  <c r="L120" i="28"/>
  <c r="L121" i="28"/>
  <c r="L122" i="28"/>
  <c r="L123" i="28"/>
  <c r="L124" i="28"/>
  <c r="L125" i="28"/>
  <c r="L126" i="28"/>
  <c r="L127" i="28"/>
  <c r="L128" i="28"/>
  <c r="L129" i="28"/>
  <c r="L130" i="28"/>
  <c r="L131" i="28"/>
  <c r="L132" i="28"/>
  <c r="L133" i="28"/>
  <c r="L134" i="28"/>
  <c r="L135" i="28"/>
  <c r="L136" i="28"/>
  <c r="L137" i="28"/>
  <c r="L138" i="28"/>
  <c r="L139" i="28"/>
  <c r="L140" i="28"/>
  <c r="L141" i="28"/>
  <c r="L142" i="28"/>
  <c r="L143" i="28"/>
  <c r="L112" i="28"/>
  <c r="L104" i="28"/>
  <c r="L103" i="28"/>
  <c r="C112" i="28"/>
  <c r="C104" i="28"/>
  <c r="C102" i="28"/>
  <c r="C103" i="28"/>
  <c r="AN48" i="44"/>
  <c r="AN53" i="44"/>
  <c r="AN47" i="44"/>
  <c r="AN75" i="44"/>
  <c r="AN289" i="44"/>
  <c r="AO48" i="44"/>
  <c r="AO53" i="44"/>
  <c r="AO47" i="44"/>
  <c r="AO75" i="44"/>
  <c r="AO289" i="44"/>
  <c r="AN39" i="44"/>
  <c r="AN253" i="44"/>
  <c r="AO39" i="44"/>
  <c r="AO253" i="44"/>
  <c r="D43" i="15"/>
  <c r="D45" i="15"/>
  <c r="D38" i="15"/>
  <c r="D39" i="15"/>
  <c r="D41" i="15"/>
  <c r="D30" i="15"/>
  <c r="D29" i="15"/>
  <c r="D28" i="15"/>
  <c r="D24" i="15"/>
  <c r="D31" i="15"/>
  <c r="H18" i="28"/>
  <c r="D15" i="15"/>
  <c r="D16" i="15"/>
  <c r="H25" i="28"/>
  <c r="D19" i="15"/>
  <c r="H33" i="28"/>
  <c r="D20" i="15"/>
  <c r="H39" i="28"/>
  <c r="H38" i="28"/>
  <c r="D21" i="15"/>
  <c r="D22" i="15"/>
  <c r="D6" i="15"/>
  <c r="D7" i="15"/>
  <c r="D8" i="15"/>
  <c r="D10" i="15"/>
  <c r="D47" i="15"/>
  <c r="D48" i="15"/>
  <c r="D49" i="15"/>
  <c r="D50" i="15"/>
  <c r="D52" i="15"/>
  <c r="G43" i="15"/>
  <c r="G45" i="15"/>
  <c r="G38" i="15"/>
  <c r="G39" i="15"/>
  <c r="G41" i="15"/>
  <c r="G30" i="15"/>
  <c r="G29" i="15"/>
  <c r="G28" i="15"/>
  <c r="G24" i="15"/>
  <c r="G31" i="15"/>
  <c r="K18" i="28"/>
  <c r="G15" i="15"/>
  <c r="G16" i="15"/>
  <c r="K25" i="28"/>
  <c r="G19" i="15"/>
  <c r="K33" i="28"/>
  <c r="G20" i="15"/>
  <c r="K39" i="28"/>
  <c r="K38" i="28"/>
  <c r="G21" i="15"/>
  <c r="G22" i="15"/>
  <c r="G6" i="15"/>
  <c r="G7" i="15"/>
  <c r="G8" i="15"/>
  <c r="G10" i="15"/>
  <c r="G47" i="15"/>
  <c r="G48" i="15"/>
  <c r="G49" i="15"/>
  <c r="G50" i="15"/>
  <c r="G52" i="15"/>
  <c r="C71" i="10"/>
  <c r="D71" i="10"/>
  <c r="E244" i="44"/>
  <c r="E243" i="44"/>
  <c r="F244" i="44"/>
  <c r="F243" i="44"/>
  <c r="G244" i="44"/>
  <c r="G243" i="44"/>
  <c r="H244" i="44"/>
  <c r="H243" i="44"/>
  <c r="I244" i="44"/>
  <c r="I243" i="44"/>
  <c r="J244" i="44"/>
  <c r="J243" i="44"/>
  <c r="K244" i="44"/>
  <c r="K243" i="44"/>
  <c r="L244" i="44"/>
  <c r="L243" i="44"/>
  <c r="M244" i="44"/>
  <c r="M243" i="44"/>
  <c r="N244" i="44"/>
  <c r="N243" i="44"/>
  <c r="O244" i="44"/>
  <c r="O243" i="44"/>
  <c r="P244" i="44"/>
  <c r="P243" i="44"/>
  <c r="Q244" i="44"/>
  <c r="Q243" i="44"/>
  <c r="R244" i="44"/>
  <c r="R243" i="44"/>
  <c r="S244" i="44"/>
  <c r="S243" i="44"/>
  <c r="T244" i="44"/>
  <c r="T243" i="44"/>
  <c r="U244" i="44"/>
  <c r="U243" i="44"/>
  <c r="V244" i="44"/>
  <c r="V243" i="44"/>
  <c r="W244" i="44"/>
  <c r="W243" i="44"/>
  <c r="X244" i="44"/>
  <c r="X243" i="44"/>
  <c r="F61" i="15"/>
  <c r="F112" i="28"/>
  <c r="Y244" i="44"/>
  <c r="Y243" i="44"/>
  <c r="Z244" i="44"/>
  <c r="Z243" i="44"/>
  <c r="AA244" i="44"/>
  <c r="AA243" i="44"/>
  <c r="AB244" i="44"/>
  <c r="AB243" i="44"/>
  <c r="AN244" i="44"/>
  <c r="AN243" i="44"/>
  <c r="AO244" i="44"/>
  <c r="AO243" i="44"/>
  <c r="AP39" i="44"/>
  <c r="AP253" i="44"/>
  <c r="AP244" i="44"/>
  <c r="AP243" i="44"/>
  <c r="AP47" i="44"/>
  <c r="AP48" i="44"/>
  <c r="AP53" i="44"/>
  <c r="AP75" i="44"/>
  <c r="AP289" i="44"/>
  <c r="AQ39" i="44"/>
  <c r="AQ253" i="44"/>
  <c r="AQ244" i="44"/>
  <c r="AQ243" i="44"/>
  <c r="AQ47" i="44"/>
  <c r="AQ48" i="44"/>
  <c r="AQ53" i="44"/>
  <c r="AQ75" i="44"/>
  <c r="AQ289" i="44"/>
  <c r="AR39" i="44"/>
  <c r="AR253" i="44"/>
  <c r="AR244" i="44"/>
  <c r="AR243" i="44"/>
  <c r="AR47" i="44"/>
  <c r="AR48" i="44"/>
  <c r="AR53" i="44"/>
  <c r="AR75" i="44"/>
  <c r="AR289" i="44"/>
  <c r="E245" i="44"/>
  <c r="E292" i="44"/>
  <c r="F292" i="44"/>
  <c r="G292" i="44"/>
  <c r="H292" i="44"/>
  <c r="I292" i="44"/>
  <c r="J292" i="44"/>
  <c r="K292" i="44"/>
  <c r="L292" i="44"/>
  <c r="M292" i="44"/>
  <c r="N292" i="44"/>
  <c r="O292" i="44"/>
  <c r="P292" i="44"/>
  <c r="Q292" i="44"/>
  <c r="R292" i="44"/>
  <c r="S292" i="44"/>
  <c r="T292" i="44"/>
  <c r="U292" i="44"/>
  <c r="V292" i="44"/>
  <c r="W292" i="44"/>
  <c r="X292" i="44"/>
  <c r="Y292" i="44"/>
  <c r="Z292" i="44"/>
  <c r="AA292" i="44"/>
  <c r="AB292" i="44"/>
  <c r="AC292" i="44"/>
  <c r="AD292" i="44"/>
  <c r="AE292" i="44"/>
  <c r="AF292" i="44"/>
  <c r="AG292" i="44"/>
  <c r="AH292" i="44"/>
  <c r="AI292" i="44"/>
  <c r="AJ292" i="44"/>
  <c r="AK292" i="44"/>
  <c r="AL292" i="44"/>
  <c r="AM292" i="44"/>
  <c r="AN292" i="44"/>
  <c r="AO292" i="44"/>
  <c r="AP292" i="44"/>
  <c r="AQ292" i="44"/>
  <c r="AR292" i="44"/>
  <c r="E293" i="44"/>
  <c r="F293" i="44"/>
  <c r="G293" i="44"/>
  <c r="H293" i="44"/>
  <c r="I293" i="44"/>
  <c r="J293" i="44"/>
  <c r="K293" i="44"/>
  <c r="L293" i="44"/>
  <c r="M293" i="44"/>
  <c r="N293" i="44"/>
  <c r="O293" i="44"/>
  <c r="P293" i="44"/>
  <c r="Q293" i="44"/>
  <c r="R293" i="44"/>
  <c r="S293" i="44"/>
  <c r="T293" i="44"/>
  <c r="U293" i="44"/>
  <c r="V293" i="44"/>
  <c r="W293" i="44"/>
  <c r="X293" i="44"/>
  <c r="Y293" i="44"/>
  <c r="Z293" i="44"/>
  <c r="AA293" i="44"/>
  <c r="AB293" i="44"/>
  <c r="AC293" i="44"/>
  <c r="AD293" i="44"/>
  <c r="AE293" i="44"/>
  <c r="AF293" i="44"/>
  <c r="AG293" i="44"/>
  <c r="AH293" i="44"/>
  <c r="AI293" i="44"/>
  <c r="AJ293" i="44"/>
  <c r="AK293" i="44"/>
  <c r="AL293" i="44"/>
  <c r="AM293" i="44"/>
  <c r="AN293" i="44"/>
  <c r="AO293" i="44"/>
  <c r="AP293" i="44"/>
  <c r="AQ293" i="44"/>
  <c r="AR293" i="44"/>
  <c r="E294" i="44"/>
  <c r="F294" i="44"/>
  <c r="G294" i="44"/>
  <c r="H294" i="44"/>
  <c r="I294" i="44"/>
  <c r="J294" i="44"/>
  <c r="K294" i="44"/>
  <c r="L294" i="44"/>
  <c r="M294" i="44"/>
  <c r="N294" i="44"/>
  <c r="O294" i="44"/>
  <c r="P294" i="44"/>
  <c r="Q294" i="44"/>
  <c r="R294" i="44"/>
  <c r="S294" i="44"/>
  <c r="T294" i="44"/>
  <c r="U294" i="44"/>
  <c r="V294" i="44"/>
  <c r="W294" i="44"/>
  <c r="X294" i="44"/>
  <c r="Y294" i="44"/>
  <c r="Z294" i="44"/>
  <c r="AA294" i="44"/>
  <c r="AB294" i="44"/>
  <c r="AC294" i="44"/>
  <c r="AD294" i="44"/>
  <c r="AE294" i="44"/>
  <c r="AF294" i="44"/>
  <c r="AG294" i="44"/>
  <c r="AH294" i="44"/>
  <c r="AI294" i="44"/>
  <c r="AJ294" i="44"/>
  <c r="AK294" i="44"/>
  <c r="AL294" i="44"/>
  <c r="AM294" i="44"/>
  <c r="AN294" i="44"/>
  <c r="AO294" i="44"/>
  <c r="AP294" i="44"/>
  <c r="AQ294" i="44"/>
  <c r="AR294" i="44"/>
  <c r="E81" i="44"/>
  <c r="E175" i="44"/>
  <c r="E295" i="44"/>
  <c r="F81" i="44"/>
  <c r="F175" i="44"/>
  <c r="F295" i="44"/>
  <c r="G81" i="44"/>
  <c r="G175" i="44"/>
  <c r="G295" i="44"/>
  <c r="H81" i="44"/>
  <c r="H175" i="44"/>
  <c r="H295" i="44"/>
  <c r="I81" i="44"/>
  <c r="I175" i="44"/>
  <c r="I295" i="44"/>
  <c r="J81" i="44"/>
  <c r="J175" i="44"/>
  <c r="J295" i="44"/>
  <c r="K81" i="44"/>
  <c r="K175" i="44"/>
  <c r="K295" i="44"/>
  <c r="L81" i="44"/>
  <c r="L175" i="44"/>
  <c r="L295" i="44"/>
  <c r="M81" i="44"/>
  <c r="M175" i="44"/>
  <c r="M295" i="44"/>
  <c r="N81" i="44"/>
  <c r="N175" i="44"/>
  <c r="N295" i="44"/>
  <c r="O81" i="44"/>
  <c r="O175" i="44"/>
  <c r="O295" i="44"/>
  <c r="P81" i="44"/>
  <c r="P175" i="44"/>
  <c r="P295" i="44"/>
  <c r="Q81" i="44"/>
  <c r="Q175" i="44"/>
  <c r="Q295" i="44"/>
  <c r="R81" i="44"/>
  <c r="R175" i="44"/>
  <c r="R295" i="44"/>
  <c r="S81" i="44"/>
  <c r="S175" i="44"/>
  <c r="S295" i="44"/>
  <c r="T81" i="44"/>
  <c r="T175" i="44"/>
  <c r="T295" i="44"/>
  <c r="U81" i="44"/>
  <c r="U175" i="44"/>
  <c r="U295" i="44"/>
  <c r="V81" i="44"/>
  <c r="V175" i="44"/>
  <c r="V295" i="44"/>
  <c r="W81" i="44"/>
  <c r="W175" i="44"/>
  <c r="W295" i="44"/>
  <c r="X81" i="44"/>
  <c r="X175" i="44"/>
  <c r="X295" i="44"/>
  <c r="Y81" i="44"/>
  <c r="Y175" i="44"/>
  <c r="Y295" i="44"/>
  <c r="Z81" i="44"/>
  <c r="Z175" i="44"/>
  <c r="Z295" i="44"/>
  <c r="AA81" i="44"/>
  <c r="AA175" i="44"/>
  <c r="AA295" i="44"/>
  <c r="AB81" i="44"/>
  <c r="AB175" i="44"/>
  <c r="AB295" i="44"/>
  <c r="AC81" i="44"/>
  <c r="AC175" i="44"/>
  <c r="AC295" i="44"/>
  <c r="AD81" i="44"/>
  <c r="AD175" i="44"/>
  <c r="AD295" i="44"/>
  <c r="AE81" i="44"/>
  <c r="AE175" i="44"/>
  <c r="AE295" i="44"/>
  <c r="AF81" i="44"/>
  <c r="AF175" i="44"/>
  <c r="AF295" i="44"/>
  <c r="AG81" i="44"/>
  <c r="AG175" i="44"/>
  <c r="AG295" i="44"/>
  <c r="AH81" i="44"/>
  <c r="AH175" i="44"/>
  <c r="AH295" i="44"/>
  <c r="AI81" i="44"/>
  <c r="AI175" i="44"/>
  <c r="AI295" i="44"/>
  <c r="AJ81" i="44"/>
  <c r="AJ175" i="44"/>
  <c r="AJ295" i="44"/>
  <c r="AK81" i="44"/>
  <c r="AK175" i="44"/>
  <c r="AK295" i="44"/>
  <c r="AL81" i="44"/>
  <c r="AL175" i="44"/>
  <c r="AL295" i="44"/>
  <c r="AM81" i="44"/>
  <c r="AM175" i="44"/>
  <c r="AM295" i="44"/>
  <c r="AN81" i="44"/>
  <c r="AN175" i="44"/>
  <c r="AN295" i="44"/>
  <c r="AO81" i="44"/>
  <c r="AO175" i="44"/>
  <c r="AO295" i="44"/>
  <c r="AP81" i="44"/>
  <c r="AP175" i="44"/>
  <c r="AP295" i="44"/>
  <c r="AQ81" i="44"/>
  <c r="AQ175" i="44"/>
  <c r="AQ295" i="44"/>
  <c r="AR81" i="44"/>
  <c r="AR175" i="44"/>
  <c r="AR295" i="44"/>
  <c r="E77" i="44"/>
  <c r="E82" i="44"/>
  <c r="E176" i="44"/>
  <c r="E296" i="44"/>
  <c r="F77" i="44"/>
  <c r="F82" i="44"/>
  <c r="F176" i="44"/>
  <c r="F296" i="44"/>
  <c r="G77" i="44"/>
  <c r="G82" i="44"/>
  <c r="G176" i="44"/>
  <c r="G296" i="44"/>
  <c r="H77" i="44"/>
  <c r="H82" i="44"/>
  <c r="H176" i="44"/>
  <c r="H296" i="44"/>
  <c r="I77" i="44"/>
  <c r="I82" i="44"/>
  <c r="I176" i="44"/>
  <c r="I296" i="44"/>
  <c r="J77" i="44"/>
  <c r="J82" i="44"/>
  <c r="J176" i="44"/>
  <c r="J296" i="44"/>
  <c r="K77" i="44"/>
  <c r="K82" i="44"/>
  <c r="K171" i="44"/>
  <c r="K176" i="44"/>
  <c r="K296" i="44"/>
  <c r="L77" i="44"/>
  <c r="L82" i="44"/>
  <c r="L171" i="44"/>
  <c r="L176" i="44"/>
  <c r="L296" i="44"/>
  <c r="M77" i="44"/>
  <c r="M82" i="44"/>
  <c r="M171" i="44"/>
  <c r="M176" i="44"/>
  <c r="M296" i="44"/>
  <c r="N77" i="44"/>
  <c r="N82" i="44"/>
  <c r="N171" i="44"/>
  <c r="N176" i="44"/>
  <c r="N296" i="44"/>
  <c r="O77" i="44"/>
  <c r="O82" i="44"/>
  <c r="O171" i="44"/>
  <c r="O176" i="44"/>
  <c r="O296" i="44"/>
  <c r="P77" i="44"/>
  <c r="P82" i="44"/>
  <c r="P171" i="44"/>
  <c r="P176" i="44"/>
  <c r="P296" i="44"/>
  <c r="Q77" i="44"/>
  <c r="Q82" i="44"/>
  <c r="Q171" i="44"/>
  <c r="Q176" i="44"/>
  <c r="Q296" i="44"/>
  <c r="R77" i="44"/>
  <c r="R82" i="44"/>
  <c r="R171" i="44"/>
  <c r="R176" i="44"/>
  <c r="R296" i="44"/>
  <c r="S77" i="44"/>
  <c r="S82" i="44"/>
  <c r="S171" i="44"/>
  <c r="S176" i="44"/>
  <c r="S296" i="44"/>
  <c r="T77" i="44"/>
  <c r="T82" i="44"/>
  <c r="T171" i="44"/>
  <c r="T176" i="44"/>
  <c r="T296" i="44"/>
  <c r="U77" i="44"/>
  <c r="U82" i="44"/>
  <c r="U171" i="44"/>
  <c r="U176" i="44"/>
  <c r="U296" i="44"/>
  <c r="V77" i="44"/>
  <c r="V82" i="44"/>
  <c r="V171" i="44"/>
  <c r="V176" i="44"/>
  <c r="V296" i="44"/>
  <c r="W77" i="44"/>
  <c r="W82" i="44"/>
  <c r="W171" i="44"/>
  <c r="W176" i="44"/>
  <c r="W296" i="44"/>
  <c r="X77" i="44"/>
  <c r="X82" i="44"/>
  <c r="X171" i="44"/>
  <c r="X176" i="44"/>
  <c r="X296" i="44"/>
  <c r="Y77" i="44"/>
  <c r="Y82" i="44"/>
  <c r="Y171" i="44"/>
  <c r="Y176" i="44"/>
  <c r="Y296" i="44"/>
  <c r="Z77" i="44"/>
  <c r="Z82" i="44"/>
  <c r="Z171" i="44"/>
  <c r="Z176" i="44"/>
  <c r="Z296" i="44"/>
  <c r="AA77" i="44"/>
  <c r="AA82" i="44"/>
  <c r="AA171" i="44"/>
  <c r="AA176" i="44"/>
  <c r="AA296" i="44"/>
  <c r="AB77" i="44"/>
  <c r="AB82" i="44"/>
  <c r="AB171" i="44"/>
  <c r="AB176" i="44"/>
  <c r="AB296" i="44"/>
  <c r="AC77" i="44"/>
  <c r="AC82" i="44"/>
  <c r="AC171" i="44"/>
  <c r="AC176" i="44"/>
  <c r="AC296" i="44"/>
  <c r="AD77" i="44"/>
  <c r="AD82" i="44"/>
  <c r="AD171" i="44"/>
  <c r="AD176" i="44"/>
  <c r="AD296" i="44"/>
  <c r="AE77" i="44"/>
  <c r="AE82" i="44"/>
  <c r="AE171" i="44"/>
  <c r="AE176" i="44"/>
  <c r="AE296" i="44"/>
  <c r="AF77" i="44"/>
  <c r="AF82" i="44"/>
  <c r="AF171" i="44"/>
  <c r="AF176" i="44"/>
  <c r="AF296" i="44"/>
  <c r="AG77" i="44"/>
  <c r="AG82" i="44"/>
  <c r="AG171" i="44"/>
  <c r="AG176" i="44"/>
  <c r="AG296" i="44"/>
  <c r="AH77" i="44"/>
  <c r="AH82" i="44"/>
  <c r="AH171" i="44"/>
  <c r="AH176" i="44"/>
  <c r="AH296" i="44"/>
  <c r="AI77" i="44"/>
  <c r="AI82" i="44"/>
  <c r="AI171" i="44"/>
  <c r="AI176" i="44"/>
  <c r="AI296" i="44"/>
  <c r="AJ77" i="44"/>
  <c r="AJ82" i="44"/>
  <c r="AJ171" i="44"/>
  <c r="AJ176" i="44"/>
  <c r="AJ296" i="44"/>
  <c r="AK77" i="44"/>
  <c r="AK82" i="44"/>
  <c r="AK171" i="44"/>
  <c r="AK176" i="44"/>
  <c r="AK296" i="44"/>
  <c r="AL77" i="44"/>
  <c r="AL82" i="44"/>
  <c r="AL171" i="44"/>
  <c r="AL176" i="44"/>
  <c r="AL296" i="44"/>
  <c r="AM77" i="44"/>
  <c r="AM82" i="44"/>
  <c r="AM171" i="44"/>
  <c r="AM176" i="44"/>
  <c r="AM296" i="44"/>
  <c r="AN77" i="44"/>
  <c r="AN82" i="44"/>
  <c r="AN171" i="44"/>
  <c r="AN176" i="44"/>
  <c r="AN296" i="44"/>
  <c r="AO77" i="44"/>
  <c r="AO82" i="44"/>
  <c r="AO171" i="44"/>
  <c r="AO176" i="44"/>
  <c r="AO296" i="44"/>
  <c r="AP77" i="44"/>
  <c r="AP82" i="44"/>
  <c r="AP171" i="44"/>
  <c r="AP176" i="44"/>
  <c r="AP296" i="44"/>
  <c r="AQ77" i="44"/>
  <c r="AQ82" i="44"/>
  <c r="AQ171" i="44"/>
  <c r="AQ176" i="44"/>
  <c r="AQ296" i="44"/>
  <c r="AR77" i="44"/>
  <c r="AR82" i="44"/>
  <c r="AR171" i="44"/>
  <c r="AR176" i="44"/>
  <c r="AR296" i="44"/>
  <c r="E254" i="44"/>
  <c r="F254" i="44"/>
  <c r="G254" i="44"/>
  <c r="H254" i="44"/>
  <c r="I254" i="44"/>
  <c r="J254" i="44"/>
  <c r="K254" i="44"/>
  <c r="L254" i="44"/>
  <c r="M254" i="44"/>
  <c r="N254" i="44"/>
  <c r="O254" i="44"/>
  <c r="P254" i="44"/>
  <c r="Q254" i="44"/>
  <c r="R254" i="44"/>
  <c r="S254" i="44"/>
  <c r="T254" i="44"/>
  <c r="U254" i="44"/>
  <c r="V254" i="44"/>
  <c r="W254" i="44"/>
  <c r="X254" i="44"/>
  <c r="Y254" i="44"/>
  <c r="Z254" i="44"/>
  <c r="AA254" i="44"/>
  <c r="AB254" i="44"/>
  <c r="AC254" i="44"/>
  <c r="AD254" i="44"/>
  <c r="AE254" i="44"/>
  <c r="AF254" i="44"/>
  <c r="AG254" i="44"/>
  <c r="AH254" i="44"/>
  <c r="AI254" i="44"/>
  <c r="AJ254" i="44"/>
  <c r="AK254" i="44"/>
  <c r="AL254" i="44"/>
  <c r="AM254" i="44"/>
  <c r="AN254" i="44"/>
  <c r="AO254" i="44"/>
  <c r="AP254" i="44"/>
  <c r="AQ254" i="44"/>
  <c r="AR254" i="44"/>
  <c r="E255" i="44"/>
  <c r="F255" i="44"/>
  <c r="G255" i="44"/>
  <c r="H255" i="44"/>
  <c r="I255" i="44"/>
  <c r="J255" i="44"/>
  <c r="K255" i="44"/>
  <c r="L255" i="44"/>
  <c r="M255" i="44"/>
  <c r="N255" i="44"/>
  <c r="O255" i="44"/>
  <c r="P255" i="44"/>
  <c r="Q255" i="44"/>
  <c r="R255" i="44"/>
  <c r="S255" i="44"/>
  <c r="T255" i="44"/>
  <c r="U255" i="44"/>
  <c r="V255" i="44"/>
  <c r="W255" i="44"/>
  <c r="X255" i="44"/>
  <c r="Y255" i="44"/>
  <c r="Z255" i="44"/>
  <c r="AA255" i="44"/>
  <c r="AB255" i="44"/>
  <c r="AC255" i="44"/>
  <c r="AD255" i="44"/>
  <c r="AE255" i="44"/>
  <c r="AF255" i="44"/>
  <c r="AG255" i="44"/>
  <c r="AH255" i="44"/>
  <c r="AI255" i="44"/>
  <c r="AJ255" i="44"/>
  <c r="AK255" i="44"/>
  <c r="AL255" i="44"/>
  <c r="AM255" i="44"/>
  <c r="AN255" i="44"/>
  <c r="AO255" i="44"/>
  <c r="AP255" i="44"/>
  <c r="AQ255" i="44"/>
  <c r="AR255" i="44"/>
  <c r="E256" i="44"/>
  <c r="F256" i="44"/>
  <c r="G256" i="44"/>
  <c r="H256" i="44"/>
  <c r="I256" i="44"/>
  <c r="J256" i="44"/>
  <c r="K256" i="44"/>
  <c r="L256" i="44"/>
  <c r="M256" i="44"/>
  <c r="N256" i="44"/>
  <c r="O256" i="44"/>
  <c r="P256" i="44"/>
  <c r="Q256" i="44"/>
  <c r="R256" i="44"/>
  <c r="S256" i="44"/>
  <c r="T256" i="44"/>
  <c r="U256" i="44"/>
  <c r="V256" i="44"/>
  <c r="W256" i="44"/>
  <c r="X256" i="44"/>
  <c r="Y256" i="44"/>
  <c r="Z256" i="44"/>
  <c r="AA256" i="44"/>
  <c r="AB256" i="44"/>
  <c r="AC256" i="44"/>
  <c r="AD256" i="44"/>
  <c r="AE256" i="44"/>
  <c r="AF256" i="44"/>
  <c r="AG256" i="44"/>
  <c r="AH256" i="44"/>
  <c r="AI256" i="44"/>
  <c r="AJ256" i="44"/>
  <c r="AK256" i="44"/>
  <c r="AL256" i="44"/>
  <c r="AM256" i="44"/>
  <c r="AN256" i="44"/>
  <c r="AO256" i="44"/>
  <c r="AP256" i="44"/>
  <c r="AQ256" i="44"/>
  <c r="AR256" i="44"/>
  <c r="E257" i="44"/>
  <c r="F257" i="44"/>
  <c r="G257" i="44"/>
  <c r="H257" i="44"/>
  <c r="I257" i="44"/>
  <c r="J257" i="44"/>
  <c r="K257" i="44"/>
  <c r="L257" i="44"/>
  <c r="M257" i="44"/>
  <c r="N257" i="44"/>
  <c r="O257" i="44"/>
  <c r="P257" i="44"/>
  <c r="Q257" i="44"/>
  <c r="R257" i="44"/>
  <c r="S257" i="44"/>
  <c r="T257" i="44"/>
  <c r="U257" i="44"/>
  <c r="V257" i="44"/>
  <c r="W257" i="44"/>
  <c r="X257" i="44"/>
  <c r="Y257" i="44"/>
  <c r="Z257" i="44"/>
  <c r="AA257" i="44"/>
  <c r="AB257" i="44"/>
  <c r="AC257" i="44"/>
  <c r="AD257" i="44"/>
  <c r="AE257" i="44"/>
  <c r="AF257" i="44"/>
  <c r="AG257" i="44"/>
  <c r="AH257" i="44"/>
  <c r="AI257" i="44"/>
  <c r="AJ257" i="44"/>
  <c r="AK257" i="44"/>
  <c r="AL257" i="44"/>
  <c r="AM257" i="44"/>
  <c r="AN257" i="44"/>
  <c r="AO257" i="44"/>
  <c r="AP257" i="44"/>
  <c r="AQ257" i="44"/>
  <c r="AR257" i="44"/>
  <c r="E258" i="44"/>
  <c r="F258" i="44"/>
  <c r="G258" i="44"/>
  <c r="H258" i="44"/>
  <c r="I258" i="44"/>
  <c r="J258" i="44"/>
  <c r="K258" i="44"/>
  <c r="L258" i="44"/>
  <c r="M258" i="44"/>
  <c r="N258" i="44"/>
  <c r="O258" i="44"/>
  <c r="P258" i="44"/>
  <c r="Q258" i="44"/>
  <c r="R258" i="44"/>
  <c r="S258" i="44"/>
  <c r="T258" i="44"/>
  <c r="U258" i="44"/>
  <c r="V258" i="44"/>
  <c r="W258" i="44"/>
  <c r="X258" i="44"/>
  <c r="Y258" i="44"/>
  <c r="Z258" i="44"/>
  <c r="AA258" i="44"/>
  <c r="AB258" i="44"/>
  <c r="AC258" i="44"/>
  <c r="AD258" i="44"/>
  <c r="AE258" i="44"/>
  <c r="AF258" i="44"/>
  <c r="AG258" i="44"/>
  <c r="AH258" i="44"/>
  <c r="AI258" i="44"/>
  <c r="AJ258" i="44"/>
  <c r="AK258" i="44"/>
  <c r="AL258" i="44"/>
  <c r="AM258" i="44"/>
  <c r="AN258" i="44"/>
  <c r="AO258" i="44"/>
  <c r="AP258" i="44"/>
  <c r="AQ258" i="44"/>
  <c r="AR258" i="44"/>
  <c r="E259" i="44"/>
  <c r="F259" i="44"/>
  <c r="G259" i="44"/>
  <c r="H259" i="44"/>
  <c r="I259" i="44"/>
  <c r="J259" i="44"/>
  <c r="K259" i="44"/>
  <c r="L259" i="44"/>
  <c r="M259" i="44"/>
  <c r="N259" i="44"/>
  <c r="O259" i="44"/>
  <c r="P259" i="44"/>
  <c r="Q259" i="44"/>
  <c r="R259" i="44"/>
  <c r="S259" i="44"/>
  <c r="T259" i="44"/>
  <c r="U259" i="44"/>
  <c r="V259" i="44"/>
  <c r="W259" i="44"/>
  <c r="X259" i="44"/>
  <c r="Y259" i="44"/>
  <c r="Z259" i="44"/>
  <c r="AA259" i="44"/>
  <c r="AB259" i="44"/>
  <c r="AC259" i="44"/>
  <c r="AD259" i="44"/>
  <c r="AE259" i="44"/>
  <c r="AF259" i="44"/>
  <c r="AG259" i="44"/>
  <c r="AH259" i="44"/>
  <c r="AI259" i="44"/>
  <c r="AJ259" i="44"/>
  <c r="AK259" i="44"/>
  <c r="AL259" i="44"/>
  <c r="AM259" i="44"/>
  <c r="AN259" i="44"/>
  <c r="AO259" i="44"/>
  <c r="AP259" i="44"/>
  <c r="AQ259" i="44"/>
  <c r="AR259" i="44"/>
  <c r="E260" i="44"/>
  <c r="F260" i="44"/>
  <c r="G260" i="44"/>
  <c r="H260" i="44"/>
  <c r="I260" i="44"/>
  <c r="J260" i="44"/>
  <c r="K260" i="44"/>
  <c r="L260" i="44"/>
  <c r="M260" i="44"/>
  <c r="N260" i="44"/>
  <c r="O260" i="44"/>
  <c r="P260" i="44"/>
  <c r="Q260" i="44"/>
  <c r="R260" i="44"/>
  <c r="S260" i="44"/>
  <c r="T260" i="44"/>
  <c r="U260" i="44"/>
  <c r="V260" i="44"/>
  <c r="W260" i="44"/>
  <c r="X260" i="44"/>
  <c r="Y260" i="44"/>
  <c r="Z260" i="44"/>
  <c r="AA260" i="44"/>
  <c r="AB260" i="44"/>
  <c r="AC260" i="44"/>
  <c r="AD260" i="44"/>
  <c r="AE260" i="44"/>
  <c r="AF260" i="44"/>
  <c r="AG260" i="44"/>
  <c r="AH260" i="44"/>
  <c r="AI260" i="44"/>
  <c r="AJ260" i="44"/>
  <c r="AK260" i="44"/>
  <c r="AL260" i="44"/>
  <c r="AM260" i="44"/>
  <c r="AN260" i="44"/>
  <c r="AO260" i="44"/>
  <c r="AP260" i="44"/>
  <c r="AQ260" i="44"/>
  <c r="AR260" i="44"/>
  <c r="E261" i="44"/>
  <c r="F261" i="44"/>
  <c r="G261" i="44"/>
  <c r="H261" i="44"/>
  <c r="I261" i="44"/>
  <c r="J261" i="44"/>
  <c r="K261" i="44"/>
  <c r="L261" i="44"/>
  <c r="M261" i="44"/>
  <c r="N261" i="44"/>
  <c r="O261" i="44"/>
  <c r="P261" i="44"/>
  <c r="Q261" i="44"/>
  <c r="R261" i="44"/>
  <c r="S261" i="44"/>
  <c r="T261" i="44"/>
  <c r="U261" i="44"/>
  <c r="V261" i="44"/>
  <c r="W261" i="44"/>
  <c r="X261" i="44"/>
  <c r="Y261" i="44"/>
  <c r="Z261" i="44"/>
  <c r="AA261" i="44"/>
  <c r="AB261" i="44"/>
  <c r="AC261" i="44"/>
  <c r="AD261" i="44"/>
  <c r="AE261" i="44"/>
  <c r="AF261" i="44"/>
  <c r="AG261" i="44"/>
  <c r="AH261" i="44"/>
  <c r="AI261" i="44"/>
  <c r="AJ261" i="44"/>
  <c r="AK261" i="44"/>
  <c r="AL261" i="44"/>
  <c r="AM261" i="44"/>
  <c r="AN261" i="44"/>
  <c r="AO261" i="44"/>
  <c r="AP261" i="44"/>
  <c r="AQ261" i="44"/>
  <c r="AR261" i="44"/>
  <c r="E262" i="44"/>
  <c r="F262" i="44"/>
  <c r="G262" i="44"/>
  <c r="H262" i="44"/>
  <c r="I262" i="44"/>
  <c r="J262" i="44"/>
  <c r="K262" i="44"/>
  <c r="L262" i="44"/>
  <c r="M262" i="44"/>
  <c r="N262" i="44"/>
  <c r="O262" i="44"/>
  <c r="P262" i="44"/>
  <c r="Q262" i="44"/>
  <c r="R262" i="44"/>
  <c r="S262" i="44"/>
  <c r="T262" i="44"/>
  <c r="U262" i="44"/>
  <c r="V262" i="44"/>
  <c r="W262" i="44"/>
  <c r="X262" i="44"/>
  <c r="Y262" i="44"/>
  <c r="Z262" i="44"/>
  <c r="AA262" i="44"/>
  <c r="AB262" i="44"/>
  <c r="AC262" i="44"/>
  <c r="AD262" i="44"/>
  <c r="AE262" i="44"/>
  <c r="AF262" i="44"/>
  <c r="AG262" i="44"/>
  <c r="AH262" i="44"/>
  <c r="AI262" i="44"/>
  <c r="AJ262" i="44"/>
  <c r="AK262" i="44"/>
  <c r="AL262" i="44"/>
  <c r="AM262" i="44"/>
  <c r="AN262" i="44"/>
  <c r="AO262" i="44"/>
  <c r="AP262" i="44"/>
  <c r="AQ262" i="44"/>
  <c r="AR262" i="44"/>
  <c r="E263" i="44"/>
  <c r="F263" i="44"/>
  <c r="G263" i="44"/>
  <c r="H263" i="44"/>
  <c r="I263" i="44"/>
  <c r="J263" i="44"/>
  <c r="K263" i="44"/>
  <c r="L263" i="44"/>
  <c r="M263" i="44"/>
  <c r="N263" i="44"/>
  <c r="O263" i="44"/>
  <c r="P263" i="44"/>
  <c r="Q263" i="44"/>
  <c r="R263" i="44"/>
  <c r="S263" i="44"/>
  <c r="T263" i="44"/>
  <c r="U263" i="44"/>
  <c r="V263" i="44"/>
  <c r="W263" i="44"/>
  <c r="X263" i="44"/>
  <c r="Y263" i="44"/>
  <c r="Z263" i="44"/>
  <c r="AA263" i="44"/>
  <c r="AB263" i="44"/>
  <c r="AC263" i="44"/>
  <c r="AD263" i="44"/>
  <c r="AE263" i="44"/>
  <c r="AF263" i="44"/>
  <c r="AG263" i="44"/>
  <c r="AH263" i="44"/>
  <c r="AI263" i="44"/>
  <c r="AJ263" i="44"/>
  <c r="AK263" i="44"/>
  <c r="AL263" i="44"/>
  <c r="AM263" i="44"/>
  <c r="AN263" i="44"/>
  <c r="AO263" i="44"/>
  <c r="AP263" i="44"/>
  <c r="AQ263" i="44"/>
  <c r="AR263" i="44"/>
  <c r="E264" i="44"/>
  <c r="F264" i="44"/>
  <c r="G264" i="44"/>
  <c r="H264" i="44"/>
  <c r="I264" i="44"/>
  <c r="J264" i="44"/>
  <c r="K264" i="44"/>
  <c r="L264" i="44"/>
  <c r="M264" i="44"/>
  <c r="N264" i="44"/>
  <c r="O264" i="44"/>
  <c r="P264" i="44"/>
  <c r="Q264" i="44"/>
  <c r="R264" i="44"/>
  <c r="S264" i="44"/>
  <c r="T264" i="44"/>
  <c r="U264" i="44"/>
  <c r="V264" i="44"/>
  <c r="W264" i="44"/>
  <c r="X264" i="44"/>
  <c r="Y264" i="44"/>
  <c r="Z264" i="44"/>
  <c r="AA264" i="44"/>
  <c r="AB264" i="44"/>
  <c r="AC264" i="44"/>
  <c r="AD264" i="44"/>
  <c r="AE264" i="44"/>
  <c r="AF264" i="44"/>
  <c r="AG264" i="44"/>
  <c r="AH264" i="44"/>
  <c r="AI264" i="44"/>
  <c r="AJ264" i="44"/>
  <c r="AK264" i="44"/>
  <c r="AL264" i="44"/>
  <c r="AM264" i="44"/>
  <c r="AN264" i="44"/>
  <c r="AO264" i="44"/>
  <c r="AP264" i="44"/>
  <c r="AQ264" i="44"/>
  <c r="AR264" i="44"/>
  <c r="E265" i="44"/>
  <c r="F265" i="44"/>
  <c r="G265" i="44"/>
  <c r="H265" i="44"/>
  <c r="I265" i="44"/>
  <c r="J265" i="44"/>
  <c r="K265" i="44"/>
  <c r="L265" i="44"/>
  <c r="M265" i="44"/>
  <c r="N265" i="44"/>
  <c r="O265" i="44"/>
  <c r="P265" i="44"/>
  <c r="Q265" i="44"/>
  <c r="R265" i="44"/>
  <c r="S265" i="44"/>
  <c r="T265" i="44"/>
  <c r="U265" i="44"/>
  <c r="V265" i="44"/>
  <c r="W265" i="44"/>
  <c r="X265" i="44"/>
  <c r="Y265" i="44"/>
  <c r="Z265" i="44"/>
  <c r="AA265" i="44"/>
  <c r="AB265" i="44"/>
  <c r="AC265" i="44"/>
  <c r="AD265" i="44"/>
  <c r="AE265" i="44"/>
  <c r="AF265" i="44"/>
  <c r="AG265" i="44"/>
  <c r="AH265" i="44"/>
  <c r="AI265" i="44"/>
  <c r="AJ265" i="44"/>
  <c r="AK265" i="44"/>
  <c r="AL265" i="44"/>
  <c r="AM265" i="44"/>
  <c r="AN265" i="44"/>
  <c r="AO265" i="44"/>
  <c r="AP265" i="44"/>
  <c r="AQ265" i="44"/>
  <c r="AR265" i="44"/>
  <c r="E266" i="44"/>
  <c r="F266" i="44"/>
  <c r="G266" i="44"/>
  <c r="H266" i="44"/>
  <c r="I266" i="44"/>
  <c r="J266" i="44"/>
  <c r="K266" i="44"/>
  <c r="L266" i="44"/>
  <c r="M266" i="44"/>
  <c r="N266" i="44"/>
  <c r="O266" i="44"/>
  <c r="P266" i="44"/>
  <c r="Q266" i="44"/>
  <c r="R266" i="44"/>
  <c r="S266" i="44"/>
  <c r="T266" i="44"/>
  <c r="U266" i="44"/>
  <c r="V266" i="44"/>
  <c r="W266" i="44"/>
  <c r="X266" i="44"/>
  <c r="Y266" i="44"/>
  <c r="Z266" i="44"/>
  <c r="AA266" i="44"/>
  <c r="AB266" i="44"/>
  <c r="AC266" i="44"/>
  <c r="AD266" i="44"/>
  <c r="AE266" i="44"/>
  <c r="AF266" i="44"/>
  <c r="AG266" i="44"/>
  <c r="AH266" i="44"/>
  <c r="AI266" i="44"/>
  <c r="AJ266" i="44"/>
  <c r="AK266" i="44"/>
  <c r="AL266" i="44"/>
  <c r="AM266" i="44"/>
  <c r="AN266" i="44"/>
  <c r="AO266" i="44"/>
  <c r="AP266" i="44"/>
  <c r="AQ266" i="44"/>
  <c r="AR266" i="44"/>
  <c r="E267" i="44"/>
  <c r="F267" i="44"/>
  <c r="G267" i="44"/>
  <c r="H267" i="44"/>
  <c r="I267" i="44"/>
  <c r="J267" i="44"/>
  <c r="K267" i="44"/>
  <c r="L267" i="44"/>
  <c r="M267" i="44"/>
  <c r="N267" i="44"/>
  <c r="O267" i="44"/>
  <c r="P267" i="44"/>
  <c r="Q267" i="44"/>
  <c r="R267" i="44"/>
  <c r="S267" i="44"/>
  <c r="T267" i="44"/>
  <c r="U267" i="44"/>
  <c r="V267" i="44"/>
  <c r="W267" i="44"/>
  <c r="X267" i="44"/>
  <c r="Y267" i="44"/>
  <c r="Z267" i="44"/>
  <c r="AA267" i="44"/>
  <c r="AB267" i="44"/>
  <c r="AC267" i="44"/>
  <c r="AD267" i="44"/>
  <c r="AE267" i="44"/>
  <c r="AF267" i="44"/>
  <c r="AG267" i="44"/>
  <c r="AH267" i="44"/>
  <c r="AI267" i="44"/>
  <c r="AJ267" i="44"/>
  <c r="AK267" i="44"/>
  <c r="AL267" i="44"/>
  <c r="AM267" i="44"/>
  <c r="AN267" i="44"/>
  <c r="AO267" i="44"/>
  <c r="AP267" i="44"/>
  <c r="AQ267" i="44"/>
  <c r="AR267" i="44"/>
  <c r="E268" i="44"/>
  <c r="F268" i="44"/>
  <c r="G268" i="44"/>
  <c r="H268" i="44"/>
  <c r="I268" i="44"/>
  <c r="J268" i="44"/>
  <c r="K268" i="44"/>
  <c r="L268" i="44"/>
  <c r="M268" i="44"/>
  <c r="N268" i="44"/>
  <c r="O268" i="44"/>
  <c r="P268" i="44"/>
  <c r="Q268" i="44"/>
  <c r="R268" i="44"/>
  <c r="S268" i="44"/>
  <c r="T268" i="44"/>
  <c r="U268" i="44"/>
  <c r="V268" i="44"/>
  <c r="W268" i="44"/>
  <c r="X268" i="44"/>
  <c r="Y268" i="44"/>
  <c r="Z268" i="44"/>
  <c r="AA268" i="44"/>
  <c r="AB268" i="44"/>
  <c r="AC268" i="44"/>
  <c r="AD268" i="44"/>
  <c r="AE268" i="44"/>
  <c r="AF268" i="44"/>
  <c r="AG268" i="44"/>
  <c r="AH268" i="44"/>
  <c r="AI268" i="44"/>
  <c r="AJ268" i="44"/>
  <c r="AK268" i="44"/>
  <c r="AL268" i="44"/>
  <c r="AM268" i="44"/>
  <c r="AN268" i="44"/>
  <c r="AO268" i="44"/>
  <c r="AP268" i="44"/>
  <c r="AQ268" i="44"/>
  <c r="AR268" i="44"/>
  <c r="E269" i="44"/>
  <c r="F269" i="44"/>
  <c r="G269" i="44"/>
  <c r="H269" i="44"/>
  <c r="I269" i="44"/>
  <c r="J269" i="44"/>
  <c r="K269" i="44"/>
  <c r="L269" i="44"/>
  <c r="M269" i="44"/>
  <c r="N269" i="44"/>
  <c r="O269" i="44"/>
  <c r="P269" i="44"/>
  <c r="Q269" i="44"/>
  <c r="R269" i="44"/>
  <c r="S269" i="44"/>
  <c r="T269" i="44"/>
  <c r="U269" i="44"/>
  <c r="V269" i="44"/>
  <c r="W269" i="44"/>
  <c r="X269" i="44"/>
  <c r="Y269" i="44"/>
  <c r="Z269" i="44"/>
  <c r="AA269" i="44"/>
  <c r="AB269" i="44"/>
  <c r="AC269" i="44"/>
  <c r="AD269" i="44"/>
  <c r="AE269" i="44"/>
  <c r="AF269" i="44"/>
  <c r="AG269" i="44"/>
  <c r="AH269" i="44"/>
  <c r="AI269" i="44"/>
  <c r="AJ269" i="44"/>
  <c r="AK269" i="44"/>
  <c r="AL269" i="44"/>
  <c r="AM269" i="44"/>
  <c r="AN269" i="44"/>
  <c r="AO269" i="44"/>
  <c r="AP269" i="44"/>
  <c r="AQ269" i="44"/>
  <c r="AR269" i="44"/>
  <c r="E270" i="44"/>
  <c r="F270" i="44"/>
  <c r="G270" i="44"/>
  <c r="H270" i="44"/>
  <c r="I270" i="44"/>
  <c r="J270" i="44"/>
  <c r="K270" i="44"/>
  <c r="L270" i="44"/>
  <c r="M270" i="44"/>
  <c r="N270" i="44"/>
  <c r="O270" i="44"/>
  <c r="P270" i="44"/>
  <c r="Q270" i="44"/>
  <c r="R270" i="44"/>
  <c r="S270" i="44"/>
  <c r="T270" i="44"/>
  <c r="U270" i="44"/>
  <c r="V270" i="44"/>
  <c r="W270" i="44"/>
  <c r="X270" i="44"/>
  <c r="Y270" i="44"/>
  <c r="Z270" i="44"/>
  <c r="AA270" i="44"/>
  <c r="AB270" i="44"/>
  <c r="AC270" i="44"/>
  <c r="AD270" i="44"/>
  <c r="AE270" i="44"/>
  <c r="AF270" i="44"/>
  <c r="AG270" i="44"/>
  <c r="AH270" i="44"/>
  <c r="AI270" i="44"/>
  <c r="AJ270" i="44"/>
  <c r="AK270" i="44"/>
  <c r="AL270" i="44"/>
  <c r="AM270" i="44"/>
  <c r="AN270" i="44"/>
  <c r="AO270" i="44"/>
  <c r="AP270" i="44"/>
  <c r="AQ270" i="44"/>
  <c r="AR270" i="44"/>
  <c r="E271" i="44"/>
  <c r="F271" i="44"/>
  <c r="G271" i="44"/>
  <c r="H271" i="44"/>
  <c r="I271" i="44"/>
  <c r="J271" i="44"/>
  <c r="K271" i="44"/>
  <c r="L271" i="44"/>
  <c r="M271" i="44"/>
  <c r="N271" i="44"/>
  <c r="O271" i="44"/>
  <c r="P271" i="44"/>
  <c r="Q271" i="44"/>
  <c r="R271" i="44"/>
  <c r="S271" i="44"/>
  <c r="T271" i="44"/>
  <c r="U271" i="44"/>
  <c r="V271" i="44"/>
  <c r="W271" i="44"/>
  <c r="X271" i="44"/>
  <c r="Y271" i="44"/>
  <c r="Z271" i="44"/>
  <c r="AA271" i="44"/>
  <c r="AB271" i="44"/>
  <c r="AC271" i="44"/>
  <c r="AD271" i="44"/>
  <c r="AE271" i="44"/>
  <c r="AF271" i="44"/>
  <c r="AG271" i="44"/>
  <c r="AH271" i="44"/>
  <c r="AI271" i="44"/>
  <c r="AJ271" i="44"/>
  <c r="AK271" i="44"/>
  <c r="AL271" i="44"/>
  <c r="AM271" i="44"/>
  <c r="AN271" i="44"/>
  <c r="AO271" i="44"/>
  <c r="AP271" i="44"/>
  <c r="AQ271" i="44"/>
  <c r="AR271" i="44"/>
  <c r="E272" i="44"/>
  <c r="F272" i="44"/>
  <c r="G272" i="44"/>
  <c r="H272" i="44"/>
  <c r="I272" i="44"/>
  <c r="J272" i="44"/>
  <c r="K272" i="44"/>
  <c r="L272" i="44"/>
  <c r="M272" i="44"/>
  <c r="N272" i="44"/>
  <c r="O272" i="44"/>
  <c r="P272" i="44"/>
  <c r="Q272" i="44"/>
  <c r="R272" i="44"/>
  <c r="S272" i="44"/>
  <c r="T272" i="44"/>
  <c r="U272" i="44"/>
  <c r="V272" i="44"/>
  <c r="W272" i="44"/>
  <c r="X272" i="44"/>
  <c r="Y272" i="44"/>
  <c r="Z272" i="44"/>
  <c r="AA272" i="44"/>
  <c r="AB272" i="44"/>
  <c r="AC272" i="44"/>
  <c r="AD272" i="44"/>
  <c r="AE272" i="44"/>
  <c r="AF272" i="44"/>
  <c r="AG272" i="44"/>
  <c r="AH272" i="44"/>
  <c r="AI272" i="44"/>
  <c r="AJ272" i="44"/>
  <c r="AK272" i="44"/>
  <c r="AL272" i="44"/>
  <c r="AM272" i="44"/>
  <c r="AN272" i="44"/>
  <c r="AO272" i="44"/>
  <c r="AP272" i="44"/>
  <c r="AQ272" i="44"/>
  <c r="AR272" i="44"/>
  <c r="E273" i="44"/>
  <c r="F273" i="44"/>
  <c r="G273" i="44"/>
  <c r="H273" i="44"/>
  <c r="I273" i="44"/>
  <c r="J273" i="44"/>
  <c r="K273" i="44"/>
  <c r="L273" i="44"/>
  <c r="M273" i="44"/>
  <c r="N273" i="44"/>
  <c r="O273" i="44"/>
  <c r="P273" i="44"/>
  <c r="Q273" i="44"/>
  <c r="R273" i="44"/>
  <c r="S273" i="44"/>
  <c r="T273" i="44"/>
  <c r="U273" i="44"/>
  <c r="V273" i="44"/>
  <c r="W273" i="44"/>
  <c r="X273" i="44"/>
  <c r="Y273" i="44"/>
  <c r="Z273" i="44"/>
  <c r="AA273" i="44"/>
  <c r="AB273" i="44"/>
  <c r="AC273" i="44"/>
  <c r="AD273" i="44"/>
  <c r="AE273" i="44"/>
  <c r="AF273" i="44"/>
  <c r="AG273" i="44"/>
  <c r="AH273" i="44"/>
  <c r="AI273" i="44"/>
  <c r="AJ273" i="44"/>
  <c r="AK273" i="44"/>
  <c r="AL273" i="44"/>
  <c r="AM273" i="44"/>
  <c r="AN273" i="44"/>
  <c r="AO273" i="44"/>
  <c r="AP273" i="44"/>
  <c r="AQ273" i="44"/>
  <c r="AR273" i="44"/>
  <c r="E274" i="44"/>
  <c r="F274" i="44"/>
  <c r="G274" i="44"/>
  <c r="H274" i="44"/>
  <c r="I274" i="44"/>
  <c r="J274" i="44"/>
  <c r="K274" i="44"/>
  <c r="L274" i="44"/>
  <c r="M274" i="44"/>
  <c r="N274" i="44"/>
  <c r="O274" i="44"/>
  <c r="P274" i="44"/>
  <c r="Q274" i="44"/>
  <c r="R274" i="44"/>
  <c r="S274" i="44"/>
  <c r="T274" i="44"/>
  <c r="U274" i="44"/>
  <c r="V274" i="44"/>
  <c r="W274" i="44"/>
  <c r="X274" i="44"/>
  <c r="Y274" i="44"/>
  <c r="Z274" i="44"/>
  <c r="AA274" i="44"/>
  <c r="AB274" i="44"/>
  <c r="AC274" i="44"/>
  <c r="AD274" i="44"/>
  <c r="AE274" i="44"/>
  <c r="AF274" i="44"/>
  <c r="AG274" i="44"/>
  <c r="AH274" i="44"/>
  <c r="AI274" i="44"/>
  <c r="AJ274" i="44"/>
  <c r="AK274" i="44"/>
  <c r="AL274" i="44"/>
  <c r="AM274" i="44"/>
  <c r="AN274" i="44"/>
  <c r="AO274" i="44"/>
  <c r="AP274" i="44"/>
  <c r="AQ274" i="44"/>
  <c r="AR274" i="44"/>
  <c r="E275" i="44"/>
  <c r="F275" i="44"/>
  <c r="G275" i="44"/>
  <c r="H275" i="44"/>
  <c r="I275" i="44"/>
  <c r="J275" i="44"/>
  <c r="K275" i="44"/>
  <c r="L275" i="44"/>
  <c r="M275" i="44"/>
  <c r="N275" i="44"/>
  <c r="O275" i="44"/>
  <c r="P275" i="44"/>
  <c r="Q275" i="44"/>
  <c r="R275" i="44"/>
  <c r="S275" i="44"/>
  <c r="T275" i="44"/>
  <c r="U275" i="44"/>
  <c r="V275" i="44"/>
  <c r="W275" i="44"/>
  <c r="X275" i="44"/>
  <c r="Y275" i="44"/>
  <c r="Z275" i="44"/>
  <c r="AA275" i="44"/>
  <c r="AB275" i="44"/>
  <c r="AC275" i="44"/>
  <c r="AD275" i="44"/>
  <c r="AE275" i="44"/>
  <c r="AF275" i="44"/>
  <c r="AG275" i="44"/>
  <c r="AH275" i="44"/>
  <c r="AI275" i="44"/>
  <c r="AJ275" i="44"/>
  <c r="AK275" i="44"/>
  <c r="AL275" i="44"/>
  <c r="AM275" i="44"/>
  <c r="AN275" i="44"/>
  <c r="AO275" i="44"/>
  <c r="AP275" i="44"/>
  <c r="AQ275" i="44"/>
  <c r="AR275" i="44"/>
  <c r="E276" i="44"/>
  <c r="F276" i="44"/>
  <c r="G276" i="44"/>
  <c r="H276" i="44"/>
  <c r="I276" i="44"/>
  <c r="J276" i="44"/>
  <c r="K276" i="44"/>
  <c r="L276" i="44"/>
  <c r="M276" i="44"/>
  <c r="N276" i="44"/>
  <c r="O276" i="44"/>
  <c r="P276" i="44"/>
  <c r="Q276" i="44"/>
  <c r="R276" i="44"/>
  <c r="S276" i="44"/>
  <c r="T276" i="44"/>
  <c r="U276" i="44"/>
  <c r="V276" i="44"/>
  <c r="W276" i="44"/>
  <c r="X276" i="44"/>
  <c r="Y276" i="44"/>
  <c r="Z276" i="44"/>
  <c r="AA276" i="44"/>
  <c r="AB276" i="44"/>
  <c r="AC276" i="44"/>
  <c r="AD276" i="44"/>
  <c r="AE276" i="44"/>
  <c r="AF276" i="44"/>
  <c r="AG276" i="44"/>
  <c r="AH276" i="44"/>
  <c r="AI276" i="44"/>
  <c r="AJ276" i="44"/>
  <c r="AK276" i="44"/>
  <c r="AL276" i="44"/>
  <c r="AM276" i="44"/>
  <c r="AN276" i="44"/>
  <c r="AO276" i="44"/>
  <c r="AP276" i="44"/>
  <c r="AQ276" i="44"/>
  <c r="AR276" i="44"/>
  <c r="E277" i="44"/>
  <c r="F277" i="44"/>
  <c r="G277" i="44"/>
  <c r="H277" i="44"/>
  <c r="I277" i="44"/>
  <c r="J277" i="44"/>
  <c r="K277" i="44"/>
  <c r="L277" i="44"/>
  <c r="M277" i="44"/>
  <c r="N277" i="44"/>
  <c r="O277" i="44"/>
  <c r="P277" i="44"/>
  <c r="Q277" i="44"/>
  <c r="R277" i="44"/>
  <c r="S277" i="44"/>
  <c r="T277" i="44"/>
  <c r="U277" i="44"/>
  <c r="V277" i="44"/>
  <c r="W277" i="44"/>
  <c r="X277" i="44"/>
  <c r="Y277" i="44"/>
  <c r="Z277" i="44"/>
  <c r="AA277" i="44"/>
  <c r="AB277" i="44"/>
  <c r="AC277" i="44"/>
  <c r="AD277" i="44"/>
  <c r="AE277" i="44"/>
  <c r="AF277" i="44"/>
  <c r="AG277" i="44"/>
  <c r="AH277" i="44"/>
  <c r="AI277" i="44"/>
  <c r="AJ277" i="44"/>
  <c r="AK277" i="44"/>
  <c r="AL277" i="44"/>
  <c r="AM277" i="44"/>
  <c r="AN277" i="44"/>
  <c r="AO277" i="44"/>
  <c r="AP277" i="44"/>
  <c r="AQ277" i="44"/>
  <c r="AR277" i="44"/>
  <c r="E278" i="44"/>
  <c r="F278" i="44"/>
  <c r="G278" i="44"/>
  <c r="H278" i="44"/>
  <c r="I278" i="44"/>
  <c r="J278" i="44"/>
  <c r="K278" i="44"/>
  <c r="L278" i="44"/>
  <c r="M278" i="44"/>
  <c r="N278" i="44"/>
  <c r="O278" i="44"/>
  <c r="P278" i="44"/>
  <c r="Q278" i="44"/>
  <c r="R278" i="44"/>
  <c r="S278" i="44"/>
  <c r="T278" i="44"/>
  <c r="U278" i="44"/>
  <c r="V278" i="44"/>
  <c r="W278" i="44"/>
  <c r="X278" i="44"/>
  <c r="Y278" i="44"/>
  <c r="Z278" i="44"/>
  <c r="AA278" i="44"/>
  <c r="AB278" i="44"/>
  <c r="AC278" i="44"/>
  <c r="AD278" i="44"/>
  <c r="AE278" i="44"/>
  <c r="AF278" i="44"/>
  <c r="AG278" i="44"/>
  <c r="AH278" i="44"/>
  <c r="AI278" i="44"/>
  <c r="AJ278" i="44"/>
  <c r="AK278" i="44"/>
  <c r="AL278" i="44"/>
  <c r="AM278" i="44"/>
  <c r="AN278" i="44"/>
  <c r="AO278" i="44"/>
  <c r="AP278" i="44"/>
  <c r="AQ278" i="44"/>
  <c r="AR278" i="44"/>
  <c r="E279" i="44"/>
  <c r="F279" i="44"/>
  <c r="G279" i="44"/>
  <c r="H279" i="44"/>
  <c r="I279" i="44"/>
  <c r="J279" i="44"/>
  <c r="K279" i="44"/>
  <c r="L279" i="44"/>
  <c r="M279" i="44"/>
  <c r="N279" i="44"/>
  <c r="O279" i="44"/>
  <c r="P279" i="44"/>
  <c r="Q279" i="44"/>
  <c r="R279" i="44"/>
  <c r="S279" i="44"/>
  <c r="T279" i="44"/>
  <c r="U279" i="44"/>
  <c r="V279" i="44"/>
  <c r="W279" i="44"/>
  <c r="X279" i="44"/>
  <c r="Y279" i="44"/>
  <c r="Z279" i="44"/>
  <c r="AA279" i="44"/>
  <c r="AB279" i="44"/>
  <c r="AC279" i="44"/>
  <c r="AD279" i="44"/>
  <c r="AE279" i="44"/>
  <c r="AF279" i="44"/>
  <c r="AG279" i="44"/>
  <c r="AH279" i="44"/>
  <c r="AI279" i="44"/>
  <c r="AJ279" i="44"/>
  <c r="AK279" i="44"/>
  <c r="AL279" i="44"/>
  <c r="AM279" i="44"/>
  <c r="AN279" i="44"/>
  <c r="AO279" i="44"/>
  <c r="AP279" i="44"/>
  <c r="AQ279" i="44"/>
  <c r="AR279" i="44"/>
  <c r="E280" i="44"/>
  <c r="F280" i="44"/>
  <c r="G280" i="44"/>
  <c r="H280" i="44"/>
  <c r="I280" i="44"/>
  <c r="J280" i="44"/>
  <c r="K280" i="44"/>
  <c r="L280" i="44"/>
  <c r="M280" i="44"/>
  <c r="N280" i="44"/>
  <c r="O280" i="44"/>
  <c r="P280" i="44"/>
  <c r="Q280" i="44"/>
  <c r="R280" i="44"/>
  <c r="S280" i="44"/>
  <c r="T280" i="44"/>
  <c r="U280" i="44"/>
  <c r="V280" i="44"/>
  <c r="W280" i="44"/>
  <c r="X280" i="44"/>
  <c r="Y280" i="44"/>
  <c r="Z280" i="44"/>
  <c r="AA280" i="44"/>
  <c r="AB280" i="44"/>
  <c r="AC280" i="44"/>
  <c r="AD280" i="44"/>
  <c r="AE280" i="44"/>
  <c r="AF280" i="44"/>
  <c r="AG280" i="44"/>
  <c r="AH280" i="44"/>
  <c r="AI280" i="44"/>
  <c r="AJ280" i="44"/>
  <c r="AK280" i="44"/>
  <c r="AL280" i="44"/>
  <c r="AM280" i="44"/>
  <c r="AN280" i="44"/>
  <c r="AO280" i="44"/>
  <c r="AP280" i="44"/>
  <c r="AQ280" i="44"/>
  <c r="AR280" i="44"/>
  <c r="E281" i="44"/>
  <c r="F281" i="44"/>
  <c r="G281" i="44"/>
  <c r="H281" i="44"/>
  <c r="I281" i="44"/>
  <c r="J281" i="44"/>
  <c r="K281" i="44"/>
  <c r="L281" i="44"/>
  <c r="M281" i="44"/>
  <c r="N281" i="44"/>
  <c r="O281" i="44"/>
  <c r="P281" i="44"/>
  <c r="Q281" i="44"/>
  <c r="R281" i="44"/>
  <c r="S281" i="44"/>
  <c r="T281" i="44"/>
  <c r="U281" i="44"/>
  <c r="V281" i="44"/>
  <c r="W281" i="44"/>
  <c r="X281" i="44"/>
  <c r="Y281" i="44"/>
  <c r="Z281" i="44"/>
  <c r="AA281" i="44"/>
  <c r="AB281" i="44"/>
  <c r="AC281" i="44"/>
  <c r="AD281" i="44"/>
  <c r="AE281" i="44"/>
  <c r="AF281" i="44"/>
  <c r="AG281" i="44"/>
  <c r="AH281" i="44"/>
  <c r="AI281" i="44"/>
  <c r="AJ281" i="44"/>
  <c r="AK281" i="44"/>
  <c r="AL281" i="44"/>
  <c r="AM281" i="44"/>
  <c r="AN281" i="44"/>
  <c r="AO281" i="44"/>
  <c r="AP281" i="44"/>
  <c r="AQ281" i="44"/>
  <c r="AR281" i="44"/>
  <c r="E282" i="44"/>
  <c r="F282" i="44"/>
  <c r="G282" i="44"/>
  <c r="H282" i="44"/>
  <c r="I282" i="44"/>
  <c r="J282" i="44"/>
  <c r="K282" i="44"/>
  <c r="L282" i="44"/>
  <c r="M282" i="44"/>
  <c r="N282" i="44"/>
  <c r="O282" i="44"/>
  <c r="P282" i="44"/>
  <c r="Q282" i="44"/>
  <c r="R282" i="44"/>
  <c r="S282" i="44"/>
  <c r="T282" i="44"/>
  <c r="U282" i="44"/>
  <c r="V282" i="44"/>
  <c r="W282" i="44"/>
  <c r="X282" i="44"/>
  <c r="Y282" i="44"/>
  <c r="Z282" i="44"/>
  <c r="AA282" i="44"/>
  <c r="AB282" i="44"/>
  <c r="AC282" i="44"/>
  <c r="AD282" i="44"/>
  <c r="AE282" i="44"/>
  <c r="AF282" i="44"/>
  <c r="AG282" i="44"/>
  <c r="AH282" i="44"/>
  <c r="AI282" i="44"/>
  <c r="AJ282" i="44"/>
  <c r="AK282" i="44"/>
  <c r="AL282" i="44"/>
  <c r="AM282" i="44"/>
  <c r="AN282" i="44"/>
  <c r="AO282" i="44"/>
  <c r="AP282" i="44"/>
  <c r="AQ282" i="44"/>
  <c r="AR282" i="44"/>
  <c r="E283" i="44"/>
  <c r="F283" i="44"/>
  <c r="G283" i="44"/>
  <c r="H283" i="44"/>
  <c r="I283" i="44"/>
  <c r="J283" i="44"/>
  <c r="K283" i="44"/>
  <c r="L283" i="44"/>
  <c r="M283" i="44"/>
  <c r="N283" i="44"/>
  <c r="O283" i="44"/>
  <c r="P283" i="44"/>
  <c r="Q283" i="44"/>
  <c r="R283" i="44"/>
  <c r="S283" i="44"/>
  <c r="T283" i="44"/>
  <c r="U283" i="44"/>
  <c r="V283" i="44"/>
  <c r="W283" i="44"/>
  <c r="X283" i="44"/>
  <c r="Y283" i="44"/>
  <c r="Z283" i="44"/>
  <c r="AA283" i="44"/>
  <c r="AB283" i="44"/>
  <c r="AC283" i="44"/>
  <c r="AD283" i="44"/>
  <c r="AE283" i="44"/>
  <c r="AF283" i="44"/>
  <c r="AG283" i="44"/>
  <c r="AH283" i="44"/>
  <c r="AI283" i="44"/>
  <c r="AJ283" i="44"/>
  <c r="AK283" i="44"/>
  <c r="AL283" i="44"/>
  <c r="AM283" i="44"/>
  <c r="AN283" i="44"/>
  <c r="AO283" i="44"/>
  <c r="AP283" i="44"/>
  <c r="AQ283" i="44"/>
  <c r="AR283" i="44"/>
  <c r="E284" i="44"/>
  <c r="F284" i="44"/>
  <c r="G284" i="44"/>
  <c r="H284" i="44"/>
  <c r="I284" i="44"/>
  <c r="J284" i="44"/>
  <c r="K284" i="44"/>
  <c r="L284" i="44"/>
  <c r="M284" i="44"/>
  <c r="N284" i="44"/>
  <c r="O284" i="44"/>
  <c r="P284" i="44"/>
  <c r="Q284" i="44"/>
  <c r="R284" i="44"/>
  <c r="S284" i="44"/>
  <c r="T284" i="44"/>
  <c r="U284" i="44"/>
  <c r="V284" i="44"/>
  <c r="W284" i="44"/>
  <c r="X284" i="44"/>
  <c r="Y284" i="44"/>
  <c r="Z284" i="44"/>
  <c r="AA284" i="44"/>
  <c r="AB284" i="44"/>
  <c r="AC284" i="44"/>
  <c r="AD284" i="44"/>
  <c r="AE284" i="44"/>
  <c r="AF284" i="44"/>
  <c r="AG284" i="44"/>
  <c r="AH284" i="44"/>
  <c r="AI284" i="44"/>
  <c r="AJ284" i="44"/>
  <c r="AK284" i="44"/>
  <c r="AL284" i="44"/>
  <c r="AM284" i="44"/>
  <c r="AN284" i="44"/>
  <c r="AO284" i="44"/>
  <c r="AP284" i="44"/>
  <c r="AQ284" i="44"/>
  <c r="AR284" i="44"/>
  <c r="E285" i="44"/>
  <c r="F285" i="44"/>
  <c r="G285" i="44"/>
  <c r="H285" i="44"/>
  <c r="I285" i="44"/>
  <c r="J285" i="44"/>
  <c r="K285" i="44"/>
  <c r="L285" i="44"/>
  <c r="M285" i="44"/>
  <c r="N285" i="44"/>
  <c r="O285" i="44"/>
  <c r="P285" i="44"/>
  <c r="Q285" i="44"/>
  <c r="R285" i="44"/>
  <c r="S285" i="44"/>
  <c r="T285" i="44"/>
  <c r="U285" i="44"/>
  <c r="V285" i="44"/>
  <c r="W285" i="44"/>
  <c r="X285" i="44"/>
  <c r="Y285" i="44"/>
  <c r="Z285" i="44"/>
  <c r="AA285" i="44"/>
  <c r="AB285" i="44"/>
  <c r="AC285" i="44"/>
  <c r="AD285" i="44"/>
  <c r="AE285" i="44"/>
  <c r="AF285" i="44"/>
  <c r="AG285" i="44"/>
  <c r="AH285" i="44"/>
  <c r="AI285" i="44"/>
  <c r="AJ285" i="44"/>
  <c r="AK285" i="44"/>
  <c r="AL285" i="44"/>
  <c r="AM285" i="44"/>
  <c r="AN285" i="44"/>
  <c r="AO285" i="44"/>
  <c r="AP285" i="44"/>
  <c r="AQ285" i="44"/>
  <c r="AR285" i="44"/>
  <c r="E286" i="44"/>
  <c r="F286" i="44"/>
  <c r="G286" i="44"/>
  <c r="H286" i="44"/>
  <c r="I286" i="44"/>
  <c r="J286" i="44"/>
  <c r="K286" i="44"/>
  <c r="L286" i="44"/>
  <c r="M286" i="44"/>
  <c r="N286" i="44"/>
  <c r="O286" i="44"/>
  <c r="P286" i="44"/>
  <c r="Q286" i="44"/>
  <c r="R286" i="44"/>
  <c r="S286" i="44"/>
  <c r="T286" i="44"/>
  <c r="U286" i="44"/>
  <c r="V286" i="44"/>
  <c r="W286" i="44"/>
  <c r="X286" i="44"/>
  <c r="Y286" i="44"/>
  <c r="Z286" i="44"/>
  <c r="AA286" i="44"/>
  <c r="AB286" i="44"/>
  <c r="AC286" i="44"/>
  <c r="AD286" i="44"/>
  <c r="AE286" i="44"/>
  <c r="AF286" i="44"/>
  <c r="AG286" i="44"/>
  <c r="AH286" i="44"/>
  <c r="AI286" i="44"/>
  <c r="AJ286" i="44"/>
  <c r="AK286" i="44"/>
  <c r="AL286" i="44"/>
  <c r="AM286" i="44"/>
  <c r="AN286" i="44"/>
  <c r="AO286" i="44"/>
  <c r="AP286" i="44"/>
  <c r="AQ286" i="44"/>
  <c r="AR286" i="44"/>
  <c r="E287" i="44"/>
  <c r="F287" i="44"/>
  <c r="G287" i="44"/>
  <c r="H287" i="44"/>
  <c r="I287" i="44"/>
  <c r="J287" i="44"/>
  <c r="K287" i="44"/>
  <c r="L287" i="44"/>
  <c r="M287" i="44"/>
  <c r="N287" i="44"/>
  <c r="O287" i="44"/>
  <c r="P287" i="44"/>
  <c r="Q287" i="44"/>
  <c r="R287" i="44"/>
  <c r="S287" i="44"/>
  <c r="T287" i="44"/>
  <c r="U287" i="44"/>
  <c r="V287" i="44"/>
  <c r="W287" i="44"/>
  <c r="X287" i="44"/>
  <c r="Y287" i="44"/>
  <c r="Z287" i="44"/>
  <c r="AA287" i="44"/>
  <c r="AB287" i="44"/>
  <c r="AC287" i="44"/>
  <c r="AD287" i="44"/>
  <c r="AE287" i="44"/>
  <c r="AF287" i="44"/>
  <c r="AG287" i="44"/>
  <c r="AH287" i="44"/>
  <c r="AI287" i="44"/>
  <c r="AJ287" i="44"/>
  <c r="AK287" i="44"/>
  <c r="AL287" i="44"/>
  <c r="AM287" i="44"/>
  <c r="AN287" i="44"/>
  <c r="AO287" i="44"/>
  <c r="AP287" i="44"/>
  <c r="AQ287" i="44"/>
  <c r="AR287" i="44"/>
  <c r="E288" i="44"/>
  <c r="F288" i="44"/>
  <c r="G288" i="44"/>
  <c r="H288" i="44"/>
  <c r="I288" i="44"/>
  <c r="J288" i="44"/>
  <c r="K288" i="44"/>
  <c r="L288" i="44"/>
  <c r="M288" i="44"/>
  <c r="N288" i="44"/>
  <c r="O288" i="44"/>
  <c r="P288" i="44"/>
  <c r="Q288" i="44"/>
  <c r="R288" i="44"/>
  <c r="S288" i="44"/>
  <c r="T288" i="44"/>
  <c r="U288" i="44"/>
  <c r="V288" i="44"/>
  <c r="W288" i="44"/>
  <c r="X288" i="44"/>
  <c r="Y288" i="44"/>
  <c r="Z288" i="44"/>
  <c r="AA288" i="44"/>
  <c r="AB288" i="44"/>
  <c r="AC288" i="44"/>
  <c r="AD288" i="44"/>
  <c r="AE288" i="44"/>
  <c r="AF288" i="44"/>
  <c r="AG288" i="44"/>
  <c r="AH288" i="44"/>
  <c r="AI288" i="44"/>
  <c r="AJ288" i="44"/>
  <c r="AK288" i="44"/>
  <c r="AL288" i="44"/>
  <c r="AM288" i="44"/>
  <c r="AN288" i="44"/>
  <c r="AO288" i="44"/>
  <c r="AP288" i="44"/>
  <c r="AQ288" i="44"/>
  <c r="AR288" i="44"/>
  <c r="E290" i="44"/>
  <c r="F290" i="44"/>
  <c r="G290" i="44"/>
  <c r="H290" i="44"/>
  <c r="I290" i="44"/>
  <c r="J290" i="44"/>
  <c r="K290" i="44"/>
  <c r="L290" i="44"/>
  <c r="M290" i="44"/>
  <c r="N290" i="44"/>
  <c r="O290" i="44"/>
  <c r="P290" i="44"/>
  <c r="Q290" i="44"/>
  <c r="R290" i="44"/>
  <c r="S290" i="44"/>
  <c r="T290" i="44"/>
  <c r="U290" i="44"/>
  <c r="V290" i="44"/>
  <c r="W290" i="44"/>
  <c r="X290" i="44"/>
  <c r="Y290" i="44"/>
  <c r="Z290" i="44"/>
  <c r="AA290" i="44"/>
  <c r="AB290" i="44"/>
  <c r="AC290" i="44"/>
  <c r="AD290" i="44"/>
  <c r="AE290" i="44"/>
  <c r="AF290" i="44"/>
  <c r="AG290" i="44"/>
  <c r="AH290" i="44"/>
  <c r="AI290" i="44"/>
  <c r="AJ290" i="44"/>
  <c r="AK290" i="44"/>
  <c r="AL290" i="44"/>
  <c r="AM290" i="44"/>
  <c r="AN290" i="44"/>
  <c r="AO290" i="44"/>
  <c r="AP290" i="44"/>
  <c r="AQ290" i="44"/>
  <c r="AR290" i="44"/>
  <c r="E291" i="44"/>
  <c r="F291" i="44"/>
  <c r="G291" i="44"/>
  <c r="H291" i="44"/>
  <c r="I291" i="44"/>
  <c r="J291" i="44"/>
  <c r="K291" i="44"/>
  <c r="L291" i="44"/>
  <c r="M291" i="44"/>
  <c r="N291" i="44"/>
  <c r="O291" i="44"/>
  <c r="P291" i="44"/>
  <c r="Q291" i="44"/>
  <c r="R291" i="44"/>
  <c r="S291" i="44"/>
  <c r="T291" i="44"/>
  <c r="U291" i="44"/>
  <c r="V291" i="44"/>
  <c r="W291" i="44"/>
  <c r="X291" i="44"/>
  <c r="Y291" i="44"/>
  <c r="Z291" i="44"/>
  <c r="AA291" i="44"/>
  <c r="AB291" i="44"/>
  <c r="AC291" i="44"/>
  <c r="AD291" i="44"/>
  <c r="AE291" i="44"/>
  <c r="AF291" i="44"/>
  <c r="AG291" i="44"/>
  <c r="AH291" i="44"/>
  <c r="AI291" i="44"/>
  <c r="AJ291" i="44"/>
  <c r="AK291" i="44"/>
  <c r="AL291" i="44"/>
  <c r="AM291" i="44"/>
  <c r="AN291" i="44"/>
  <c r="AO291" i="44"/>
  <c r="AP291" i="44"/>
  <c r="AQ291" i="44"/>
  <c r="AR291" i="44"/>
  <c r="F223" i="44"/>
  <c r="G223" i="44"/>
  <c r="H223" i="44"/>
  <c r="I223" i="44"/>
  <c r="J223" i="44"/>
  <c r="K223" i="44"/>
  <c r="L223" i="44"/>
  <c r="M223" i="44"/>
  <c r="N223" i="44"/>
  <c r="O223" i="44"/>
  <c r="P223" i="44"/>
  <c r="Q223" i="44"/>
  <c r="R223" i="44"/>
  <c r="S223" i="44"/>
  <c r="T223" i="44"/>
  <c r="U223" i="44"/>
  <c r="V223" i="44"/>
  <c r="W223" i="44"/>
  <c r="X223" i="44"/>
  <c r="Y223" i="44"/>
  <c r="Z223" i="44"/>
  <c r="AA223" i="44"/>
  <c r="AB223" i="44"/>
  <c r="AC223" i="44"/>
  <c r="AD223" i="44"/>
  <c r="AE223" i="44"/>
  <c r="AF223" i="44"/>
  <c r="AG223" i="44"/>
  <c r="AH223" i="44"/>
  <c r="AI223" i="44"/>
  <c r="AJ223" i="44"/>
  <c r="AK223" i="44"/>
  <c r="AL223" i="44"/>
  <c r="AM223" i="44"/>
  <c r="AN223" i="44"/>
  <c r="AO223" i="44"/>
  <c r="AP223" i="44"/>
  <c r="AQ223" i="44"/>
  <c r="AR223" i="44"/>
  <c r="F224" i="44"/>
  <c r="G224" i="44"/>
  <c r="H224" i="44"/>
  <c r="I224" i="44"/>
  <c r="J224" i="44"/>
  <c r="K224" i="44"/>
  <c r="L224" i="44"/>
  <c r="M224" i="44"/>
  <c r="N224" i="44"/>
  <c r="O224" i="44"/>
  <c r="P224" i="44"/>
  <c r="Q224" i="44"/>
  <c r="R224" i="44"/>
  <c r="S224" i="44"/>
  <c r="T224" i="44"/>
  <c r="U224" i="44"/>
  <c r="V224" i="44"/>
  <c r="W224" i="44"/>
  <c r="X224" i="44"/>
  <c r="Y224" i="44"/>
  <c r="Z224" i="44"/>
  <c r="AA224" i="44"/>
  <c r="AB224" i="44"/>
  <c r="AC224" i="44"/>
  <c r="AD224" i="44"/>
  <c r="AE224" i="44"/>
  <c r="AF224" i="44"/>
  <c r="AG224" i="44"/>
  <c r="AH224" i="44"/>
  <c r="AI224" i="44"/>
  <c r="AJ224" i="44"/>
  <c r="AK224" i="44"/>
  <c r="AL224" i="44"/>
  <c r="AM224" i="44"/>
  <c r="AN224" i="44"/>
  <c r="AO224" i="44"/>
  <c r="AP224" i="44"/>
  <c r="AQ224" i="44"/>
  <c r="AR224" i="44"/>
  <c r="F225" i="44"/>
  <c r="G225" i="44"/>
  <c r="H225" i="44"/>
  <c r="I225" i="44"/>
  <c r="J225" i="44"/>
  <c r="K225" i="44"/>
  <c r="L225" i="44"/>
  <c r="M225" i="44"/>
  <c r="N225" i="44"/>
  <c r="O225" i="44"/>
  <c r="P225" i="44"/>
  <c r="Q225" i="44"/>
  <c r="R225" i="44"/>
  <c r="S225" i="44"/>
  <c r="T225" i="44"/>
  <c r="U225" i="44"/>
  <c r="V225" i="44"/>
  <c r="W225" i="44"/>
  <c r="X225" i="44"/>
  <c r="Y225" i="44"/>
  <c r="Z225" i="44"/>
  <c r="AA225" i="44"/>
  <c r="AB225" i="44"/>
  <c r="AC225" i="44"/>
  <c r="AD225" i="44"/>
  <c r="AE225" i="44"/>
  <c r="AF225" i="44"/>
  <c r="AG225" i="44"/>
  <c r="AH225" i="44"/>
  <c r="AI225" i="44"/>
  <c r="AJ225" i="44"/>
  <c r="AK225" i="44"/>
  <c r="AL225" i="44"/>
  <c r="AM225" i="44"/>
  <c r="AN225" i="44"/>
  <c r="AO225" i="44"/>
  <c r="AP225" i="44"/>
  <c r="AQ225" i="44"/>
  <c r="AR225" i="44"/>
  <c r="F226" i="44"/>
  <c r="G226" i="44"/>
  <c r="H226" i="44"/>
  <c r="I226" i="44"/>
  <c r="J226" i="44"/>
  <c r="K226" i="44"/>
  <c r="L226" i="44"/>
  <c r="M226" i="44"/>
  <c r="N226" i="44"/>
  <c r="O226" i="44"/>
  <c r="P226" i="44"/>
  <c r="Q226" i="44"/>
  <c r="R226" i="44"/>
  <c r="S226" i="44"/>
  <c r="T226" i="44"/>
  <c r="U226" i="44"/>
  <c r="V226" i="44"/>
  <c r="W226" i="44"/>
  <c r="X226" i="44"/>
  <c r="Y226" i="44"/>
  <c r="Z226" i="44"/>
  <c r="AA226" i="44"/>
  <c r="AB226" i="44"/>
  <c r="AC226" i="44"/>
  <c r="AD226" i="44"/>
  <c r="AE226" i="44"/>
  <c r="AF226" i="44"/>
  <c r="AG226" i="44"/>
  <c r="AH226" i="44"/>
  <c r="AI226" i="44"/>
  <c r="AJ226" i="44"/>
  <c r="AK226" i="44"/>
  <c r="AL226" i="44"/>
  <c r="AM226" i="44"/>
  <c r="AN226" i="44"/>
  <c r="AO226" i="44"/>
  <c r="AP226" i="44"/>
  <c r="AQ226" i="44"/>
  <c r="AR226" i="44"/>
  <c r="F227" i="44"/>
  <c r="G227" i="44"/>
  <c r="H227" i="44"/>
  <c r="I227" i="44"/>
  <c r="J227" i="44"/>
  <c r="K227" i="44"/>
  <c r="L227" i="44"/>
  <c r="M227" i="44"/>
  <c r="N227" i="44"/>
  <c r="O227" i="44"/>
  <c r="P227" i="44"/>
  <c r="Q227" i="44"/>
  <c r="R227" i="44"/>
  <c r="S227" i="44"/>
  <c r="T227" i="44"/>
  <c r="U227" i="44"/>
  <c r="V227" i="44"/>
  <c r="W227" i="44"/>
  <c r="X227" i="44"/>
  <c r="Y227" i="44"/>
  <c r="Z227" i="44"/>
  <c r="AA227" i="44"/>
  <c r="AB227" i="44"/>
  <c r="AC227" i="44"/>
  <c r="AD227" i="44"/>
  <c r="AE227" i="44"/>
  <c r="AF227" i="44"/>
  <c r="AG227" i="44"/>
  <c r="AH227" i="44"/>
  <c r="AI227" i="44"/>
  <c r="AJ227" i="44"/>
  <c r="AK227" i="44"/>
  <c r="AL227" i="44"/>
  <c r="AM227" i="44"/>
  <c r="AN227" i="44"/>
  <c r="AO227" i="44"/>
  <c r="AP227" i="44"/>
  <c r="AQ227" i="44"/>
  <c r="AR227" i="44"/>
  <c r="F228" i="44"/>
  <c r="G228" i="44"/>
  <c r="H228" i="44"/>
  <c r="I228" i="44"/>
  <c r="J228" i="44"/>
  <c r="K228" i="44"/>
  <c r="L228" i="44"/>
  <c r="M228" i="44"/>
  <c r="N228" i="44"/>
  <c r="O228" i="44"/>
  <c r="P228" i="44"/>
  <c r="Q228" i="44"/>
  <c r="R228" i="44"/>
  <c r="S228" i="44"/>
  <c r="T228" i="44"/>
  <c r="U228" i="44"/>
  <c r="V228" i="44"/>
  <c r="W228" i="44"/>
  <c r="X228" i="44"/>
  <c r="Y228" i="44"/>
  <c r="Z228" i="44"/>
  <c r="AA228" i="44"/>
  <c r="AB228" i="44"/>
  <c r="AC228" i="44"/>
  <c r="AD228" i="44"/>
  <c r="AE228" i="44"/>
  <c r="AF228" i="44"/>
  <c r="AG228" i="44"/>
  <c r="AH228" i="44"/>
  <c r="AI228" i="44"/>
  <c r="AJ228" i="44"/>
  <c r="AK228" i="44"/>
  <c r="AL228" i="44"/>
  <c r="AM228" i="44"/>
  <c r="AN228" i="44"/>
  <c r="AO228" i="44"/>
  <c r="AP228" i="44"/>
  <c r="AQ228" i="44"/>
  <c r="AR228" i="44"/>
  <c r="F229" i="44"/>
  <c r="G229" i="44"/>
  <c r="H229" i="44"/>
  <c r="I229" i="44"/>
  <c r="J229" i="44"/>
  <c r="K229" i="44"/>
  <c r="L229" i="44"/>
  <c r="M229" i="44"/>
  <c r="N229" i="44"/>
  <c r="O229" i="44"/>
  <c r="P229" i="44"/>
  <c r="Q229" i="44"/>
  <c r="R229" i="44"/>
  <c r="S229" i="44"/>
  <c r="T229" i="44"/>
  <c r="U229" i="44"/>
  <c r="V229" i="44"/>
  <c r="W229" i="44"/>
  <c r="X229" i="44"/>
  <c r="Y229" i="44"/>
  <c r="Z229" i="44"/>
  <c r="AA229" i="44"/>
  <c r="AB229" i="44"/>
  <c r="AC229" i="44"/>
  <c r="AD229" i="44"/>
  <c r="AE229" i="44"/>
  <c r="AF229" i="44"/>
  <c r="AG229" i="44"/>
  <c r="AH229" i="44"/>
  <c r="AI229" i="44"/>
  <c r="AJ229" i="44"/>
  <c r="AK229" i="44"/>
  <c r="AL229" i="44"/>
  <c r="AM229" i="44"/>
  <c r="AN229" i="44"/>
  <c r="AO229" i="44"/>
  <c r="AP229" i="44"/>
  <c r="AQ229" i="44"/>
  <c r="AR229" i="44"/>
  <c r="F230" i="44"/>
  <c r="G230" i="44"/>
  <c r="H230" i="44"/>
  <c r="I230" i="44"/>
  <c r="J230" i="44"/>
  <c r="K230" i="44"/>
  <c r="L230" i="44"/>
  <c r="M230" i="44"/>
  <c r="N230" i="44"/>
  <c r="O230" i="44"/>
  <c r="P230" i="44"/>
  <c r="Q230" i="44"/>
  <c r="R230" i="44"/>
  <c r="S230" i="44"/>
  <c r="T230" i="44"/>
  <c r="U230" i="44"/>
  <c r="V230" i="44"/>
  <c r="W230" i="44"/>
  <c r="X230" i="44"/>
  <c r="Y230" i="44"/>
  <c r="Z230" i="44"/>
  <c r="AA230" i="44"/>
  <c r="AB230" i="44"/>
  <c r="AC230" i="44"/>
  <c r="AD230" i="44"/>
  <c r="AE230" i="44"/>
  <c r="AF230" i="44"/>
  <c r="AG230" i="44"/>
  <c r="AH230" i="44"/>
  <c r="AI230" i="44"/>
  <c r="AJ230" i="44"/>
  <c r="AK230" i="44"/>
  <c r="AL230" i="44"/>
  <c r="AM230" i="44"/>
  <c r="AN230" i="44"/>
  <c r="AO230" i="44"/>
  <c r="AP230" i="44"/>
  <c r="AQ230" i="44"/>
  <c r="AR230" i="44"/>
  <c r="F231" i="44"/>
  <c r="G231" i="44"/>
  <c r="H231" i="44"/>
  <c r="I231" i="44"/>
  <c r="J231" i="44"/>
  <c r="K231" i="44"/>
  <c r="L231" i="44"/>
  <c r="M231" i="44"/>
  <c r="N231" i="44"/>
  <c r="O231" i="44"/>
  <c r="P231" i="44"/>
  <c r="Q231" i="44"/>
  <c r="R231" i="44"/>
  <c r="S231" i="44"/>
  <c r="T231" i="44"/>
  <c r="U231" i="44"/>
  <c r="V231" i="44"/>
  <c r="W231" i="44"/>
  <c r="X231" i="44"/>
  <c r="Y231" i="44"/>
  <c r="Z231" i="44"/>
  <c r="AA231" i="44"/>
  <c r="AB231" i="44"/>
  <c r="AC231" i="44"/>
  <c r="AD231" i="44"/>
  <c r="AE231" i="44"/>
  <c r="AF231" i="44"/>
  <c r="AG231" i="44"/>
  <c r="AH231" i="44"/>
  <c r="AI231" i="44"/>
  <c r="AJ231" i="44"/>
  <c r="AK231" i="44"/>
  <c r="AL231" i="44"/>
  <c r="AM231" i="44"/>
  <c r="AN231" i="44"/>
  <c r="AO231" i="44"/>
  <c r="AP231" i="44"/>
  <c r="AQ231" i="44"/>
  <c r="AR231" i="44"/>
  <c r="F232" i="44"/>
  <c r="G232" i="44"/>
  <c r="H232" i="44"/>
  <c r="I232" i="44"/>
  <c r="J232" i="44"/>
  <c r="K232" i="44"/>
  <c r="L232" i="44"/>
  <c r="M232" i="44"/>
  <c r="N232" i="44"/>
  <c r="O232" i="44"/>
  <c r="P232" i="44"/>
  <c r="Q232" i="44"/>
  <c r="R232" i="44"/>
  <c r="S232" i="44"/>
  <c r="T232" i="44"/>
  <c r="U232" i="44"/>
  <c r="V232" i="44"/>
  <c r="W232" i="44"/>
  <c r="X232" i="44"/>
  <c r="Y232" i="44"/>
  <c r="Z232" i="44"/>
  <c r="AA232" i="44"/>
  <c r="AB232" i="44"/>
  <c r="AC232" i="44"/>
  <c r="AD232" i="44"/>
  <c r="AE232" i="44"/>
  <c r="AF232" i="44"/>
  <c r="AG232" i="44"/>
  <c r="AH232" i="44"/>
  <c r="AI232" i="44"/>
  <c r="AJ232" i="44"/>
  <c r="AK232" i="44"/>
  <c r="AL232" i="44"/>
  <c r="AM232" i="44"/>
  <c r="AN232" i="44"/>
  <c r="AO232" i="44"/>
  <c r="AP232" i="44"/>
  <c r="AQ232" i="44"/>
  <c r="AR232" i="44"/>
  <c r="F233" i="44"/>
  <c r="G233" i="44"/>
  <c r="H233" i="44"/>
  <c r="I233" i="44"/>
  <c r="J233" i="44"/>
  <c r="K233" i="44"/>
  <c r="L233" i="44"/>
  <c r="M233" i="44"/>
  <c r="N233" i="44"/>
  <c r="O233" i="44"/>
  <c r="P233" i="44"/>
  <c r="Q233" i="44"/>
  <c r="R233" i="44"/>
  <c r="S233" i="44"/>
  <c r="T233" i="44"/>
  <c r="U233" i="44"/>
  <c r="V233" i="44"/>
  <c r="W233" i="44"/>
  <c r="X233" i="44"/>
  <c r="Y233" i="44"/>
  <c r="Z233" i="44"/>
  <c r="AA233" i="44"/>
  <c r="AB233" i="44"/>
  <c r="AC233" i="44"/>
  <c r="AD233" i="44"/>
  <c r="AE233" i="44"/>
  <c r="AF233" i="44"/>
  <c r="AG233" i="44"/>
  <c r="AH233" i="44"/>
  <c r="AI233" i="44"/>
  <c r="AJ233" i="44"/>
  <c r="AK233" i="44"/>
  <c r="AL233" i="44"/>
  <c r="AM233" i="44"/>
  <c r="AN233" i="44"/>
  <c r="AO233" i="44"/>
  <c r="AP233" i="44"/>
  <c r="AQ233" i="44"/>
  <c r="AR233" i="44"/>
  <c r="F234" i="44"/>
  <c r="G234" i="44"/>
  <c r="H234" i="44"/>
  <c r="I234" i="44"/>
  <c r="J234" i="44"/>
  <c r="K234" i="44"/>
  <c r="L234" i="44"/>
  <c r="M234" i="44"/>
  <c r="N234" i="44"/>
  <c r="O234" i="44"/>
  <c r="P234" i="44"/>
  <c r="Q234" i="44"/>
  <c r="R234" i="44"/>
  <c r="S234" i="44"/>
  <c r="T234" i="44"/>
  <c r="U234" i="44"/>
  <c r="V234" i="44"/>
  <c r="W234" i="44"/>
  <c r="X234" i="44"/>
  <c r="Y234" i="44"/>
  <c r="Z234" i="44"/>
  <c r="AA234" i="44"/>
  <c r="AB234" i="44"/>
  <c r="AC234" i="44"/>
  <c r="AD234" i="44"/>
  <c r="AE234" i="44"/>
  <c r="AF234" i="44"/>
  <c r="AG234" i="44"/>
  <c r="AH234" i="44"/>
  <c r="AI234" i="44"/>
  <c r="AJ234" i="44"/>
  <c r="AK234" i="44"/>
  <c r="AL234" i="44"/>
  <c r="AM234" i="44"/>
  <c r="AN234" i="44"/>
  <c r="AO234" i="44"/>
  <c r="AP234" i="44"/>
  <c r="AQ234" i="44"/>
  <c r="AR234" i="44"/>
  <c r="F235" i="44"/>
  <c r="G235" i="44"/>
  <c r="H235" i="44"/>
  <c r="I235" i="44"/>
  <c r="J235" i="44"/>
  <c r="K235" i="44"/>
  <c r="L235" i="44"/>
  <c r="M235" i="44"/>
  <c r="N235" i="44"/>
  <c r="O235" i="44"/>
  <c r="P235" i="44"/>
  <c r="Q235" i="44"/>
  <c r="R235" i="44"/>
  <c r="S235" i="44"/>
  <c r="T235" i="44"/>
  <c r="U235" i="44"/>
  <c r="V235" i="44"/>
  <c r="W235" i="44"/>
  <c r="X235" i="44"/>
  <c r="Y235" i="44"/>
  <c r="Z235" i="44"/>
  <c r="AA235" i="44"/>
  <c r="AB235" i="44"/>
  <c r="AC235" i="44"/>
  <c r="AD235" i="44"/>
  <c r="AE235" i="44"/>
  <c r="AF235" i="44"/>
  <c r="AG235" i="44"/>
  <c r="AH235" i="44"/>
  <c r="AI235" i="44"/>
  <c r="AJ235" i="44"/>
  <c r="AK235" i="44"/>
  <c r="AL235" i="44"/>
  <c r="AM235" i="44"/>
  <c r="AN235" i="44"/>
  <c r="AO235" i="44"/>
  <c r="AP235" i="44"/>
  <c r="AQ235" i="44"/>
  <c r="AR235" i="44"/>
  <c r="F236" i="44"/>
  <c r="G236" i="44"/>
  <c r="H236" i="44"/>
  <c r="I236" i="44"/>
  <c r="J236" i="44"/>
  <c r="K236" i="44"/>
  <c r="L236" i="44"/>
  <c r="M236" i="44"/>
  <c r="N236" i="44"/>
  <c r="O236" i="44"/>
  <c r="P236" i="44"/>
  <c r="Q236" i="44"/>
  <c r="R236" i="44"/>
  <c r="S236" i="44"/>
  <c r="T236" i="44"/>
  <c r="U236" i="44"/>
  <c r="V236" i="44"/>
  <c r="W236" i="44"/>
  <c r="X236" i="44"/>
  <c r="Y236" i="44"/>
  <c r="Z236" i="44"/>
  <c r="AA236" i="44"/>
  <c r="AB236" i="44"/>
  <c r="AC236" i="44"/>
  <c r="AD236" i="44"/>
  <c r="AE236" i="44"/>
  <c r="AF236" i="44"/>
  <c r="AG236" i="44"/>
  <c r="AH236" i="44"/>
  <c r="AI236" i="44"/>
  <c r="AJ236" i="44"/>
  <c r="AK236" i="44"/>
  <c r="AL236" i="44"/>
  <c r="AM236" i="44"/>
  <c r="AN236" i="44"/>
  <c r="AO236" i="44"/>
  <c r="AP236" i="44"/>
  <c r="AQ236" i="44"/>
  <c r="AR236" i="44"/>
  <c r="F237" i="44"/>
  <c r="G237" i="44"/>
  <c r="H237" i="44"/>
  <c r="I237" i="44"/>
  <c r="J237" i="44"/>
  <c r="K237" i="44"/>
  <c r="L237" i="44"/>
  <c r="M237" i="44"/>
  <c r="N237" i="44"/>
  <c r="O237" i="44"/>
  <c r="P237" i="44"/>
  <c r="Q237" i="44"/>
  <c r="R237" i="44"/>
  <c r="S237" i="44"/>
  <c r="T237" i="44"/>
  <c r="U237" i="44"/>
  <c r="V237" i="44"/>
  <c r="W237" i="44"/>
  <c r="X237" i="44"/>
  <c r="Y237" i="44"/>
  <c r="Z237" i="44"/>
  <c r="AA237" i="44"/>
  <c r="AB237" i="44"/>
  <c r="AC237" i="44"/>
  <c r="AD237" i="44"/>
  <c r="AE237" i="44"/>
  <c r="AF237" i="44"/>
  <c r="AG237" i="44"/>
  <c r="AH237" i="44"/>
  <c r="AI237" i="44"/>
  <c r="AJ237" i="44"/>
  <c r="AK237" i="44"/>
  <c r="AL237" i="44"/>
  <c r="AM237" i="44"/>
  <c r="AN237" i="44"/>
  <c r="AO237" i="44"/>
  <c r="AP237" i="44"/>
  <c r="AQ237" i="44"/>
  <c r="AR237" i="44"/>
  <c r="F238" i="44"/>
  <c r="G238" i="44"/>
  <c r="H238" i="44"/>
  <c r="I238" i="44"/>
  <c r="J238" i="44"/>
  <c r="K238" i="44"/>
  <c r="L238" i="44"/>
  <c r="M238" i="44"/>
  <c r="N238" i="44"/>
  <c r="O238" i="44"/>
  <c r="P238" i="44"/>
  <c r="Q238" i="44"/>
  <c r="R238" i="44"/>
  <c r="S238" i="44"/>
  <c r="T238" i="44"/>
  <c r="U238" i="44"/>
  <c r="V238" i="44"/>
  <c r="W238" i="44"/>
  <c r="X238" i="44"/>
  <c r="Y238" i="44"/>
  <c r="Z238" i="44"/>
  <c r="AA238" i="44"/>
  <c r="AB238" i="44"/>
  <c r="AC238" i="44"/>
  <c r="AD238" i="44"/>
  <c r="AE238" i="44"/>
  <c r="AF238" i="44"/>
  <c r="AG238" i="44"/>
  <c r="AH238" i="44"/>
  <c r="AI238" i="44"/>
  <c r="AJ238" i="44"/>
  <c r="AK238" i="44"/>
  <c r="AL238" i="44"/>
  <c r="AM238" i="44"/>
  <c r="AN238" i="44"/>
  <c r="AO238" i="44"/>
  <c r="AP238" i="44"/>
  <c r="AQ238" i="44"/>
  <c r="AR238" i="44"/>
  <c r="F239" i="44"/>
  <c r="G239" i="44"/>
  <c r="H239" i="44"/>
  <c r="I239" i="44"/>
  <c r="J239" i="44"/>
  <c r="K239" i="44"/>
  <c r="L239" i="44"/>
  <c r="M239" i="44"/>
  <c r="N239" i="44"/>
  <c r="O239" i="44"/>
  <c r="P239" i="44"/>
  <c r="Q239" i="44"/>
  <c r="R239" i="44"/>
  <c r="S239" i="44"/>
  <c r="T239" i="44"/>
  <c r="U239" i="44"/>
  <c r="V239" i="44"/>
  <c r="W239" i="44"/>
  <c r="X239" i="44"/>
  <c r="Y239" i="44"/>
  <c r="Z239" i="44"/>
  <c r="AA239" i="44"/>
  <c r="AB239" i="44"/>
  <c r="AC239" i="44"/>
  <c r="AD239" i="44"/>
  <c r="AE239" i="44"/>
  <c r="AF239" i="44"/>
  <c r="AG239" i="44"/>
  <c r="AH239" i="44"/>
  <c r="AI239" i="44"/>
  <c r="AJ239" i="44"/>
  <c r="AK239" i="44"/>
  <c r="AL239" i="44"/>
  <c r="AM239" i="44"/>
  <c r="AN239" i="44"/>
  <c r="AO239" i="44"/>
  <c r="AP239" i="44"/>
  <c r="AQ239" i="44"/>
  <c r="AR239" i="44"/>
  <c r="F240" i="44"/>
  <c r="G240" i="44"/>
  <c r="H240" i="44"/>
  <c r="I240" i="44"/>
  <c r="J240" i="44"/>
  <c r="K240" i="44"/>
  <c r="L240" i="44"/>
  <c r="M240" i="44"/>
  <c r="N240" i="44"/>
  <c r="O240" i="44"/>
  <c r="P240" i="44"/>
  <c r="Q240" i="44"/>
  <c r="R240" i="44"/>
  <c r="S240" i="44"/>
  <c r="T240" i="44"/>
  <c r="U240" i="44"/>
  <c r="V240" i="44"/>
  <c r="W240" i="44"/>
  <c r="X240" i="44"/>
  <c r="Y240" i="44"/>
  <c r="Z240" i="44"/>
  <c r="AA240" i="44"/>
  <c r="AB240" i="44"/>
  <c r="AC240" i="44"/>
  <c r="AD240" i="44"/>
  <c r="AE240" i="44"/>
  <c r="AF240" i="44"/>
  <c r="AG240" i="44"/>
  <c r="AH240" i="44"/>
  <c r="AI240" i="44"/>
  <c r="AJ240" i="44"/>
  <c r="AK240" i="44"/>
  <c r="AL240" i="44"/>
  <c r="AM240" i="44"/>
  <c r="AN240" i="44"/>
  <c r="AO240" i="44"/>
  <c r="AP240" i="44"/>
  <c r="AQ240" i="44"/>
  <c r="AR240" i="44"/>
  <c r="F241" i="44"/>
  <c r="G241" i="44"/>
  <c r="H241" i="44"/>
  <c r="I241" i="44"/>
  <c r="J241" i="44"/>
  <c r="K241" i="44"/>
  <c r="L241" i="44"/>
  <c r="M241" i="44"/>
  <c r="N241" i="44"/>
  <c r="O241" i="44"/>
  <c r="P241" i="44"/>
  <c r="Q241" i="44"/>
  <c r="R241" i="44"/>
  <c r="S241" i="44"/>
  <c r="T241" i="44"/>
  <c r="U241" i="44"/>
  <c r="V241" i="44"/>
  <c r="W241" i="44"/>
  <c r="X241" i="44"/>
  <c r="Y241" i="44"/>
  <c r="Z241" i="44"/>
  <c r="AA241" i="44"/>
  <c r="AB241" i="44"/>
  <c r="AC241" i="44"/>
  <c r="AD241" i="44"/>
  <c r="AE241" i="44"/>
  <c r="AF241" i="44"/>
  <c r="AG241" i="44"/>
  <c r="AH241" i="44"/>
  <c r="AI241" i="44"/>
  <c r="AJ241" i="44"/>
  <c r="AK241" i="44"/>
  <c r="AL241" i="44"/>
  <c r="AM241" i="44"/>
  <c r="AN241" i="44"/>
  <c r="AO241" i="44"/>
  <c r="AP241" i="44"/>
  <c r="AQ241" i="44"/>
  <c r="AR241" i="44"/>
  <c r="F242" i="44"/>
  <c r="G242" i="44"/>
  <c r="H242" i="44"/>
  <c r="I242" i="44"/>
  <c r="J242" i="44"/>
  <c r="K242" i="44"/>
  <c r="L242" i="44"/>
  <c r="M242" i="44"/>
  <c r="N242" i="44"/>
  <c r="O242" i="44"/>
  <c r="P242" i="44"/>
  <c r="Q242" i="44"/>
  <c r="R242" i="44"/>
  <c r="S242" i="44"/>
  <c r="T242" i="44"/>
  <c r="U242" i="44"/>
  <c r="V242" i="44"/>
  <c r="W242" i="44"/>
  <c r="X242" i="44"/>
  <c r="Y242" i="44"/>
  <c r="Z242" i="44"/>
  <c r="AA242" i="44"/>
  <c r="AB242" i="44"/>
  <c r="AC242" i="44"/>
  <c r="AD242" i="44"/>
  <c r="AE242" i="44"/>
  <c r="AF242" i="44"/>
  <c r="AG242" i="44"/>
  <c r="AH242" i="44"/>
  <c r="AI242" i="44"/>
  <c r="AJ242" i="44"/>
  <c r="AK242" i="44"/>
  <c r="AL242" i="44"/>
  <c r="AM242" i="44"/>
  <c r="AN242" i="44"/>
  <c r="AO242" i="44"/>
  <c r="AP242" i="44"/>
  <c r="AQ242" i="44"/>
  <c r="AR242" i="44"/>
  <c r="F245" i="44"/>
  <c r="G245" i="44"/>
  <c r="H245" i="44"/>
  <c r="I245" i="44"/>
  <c r="J245" i="44"/>
  <c r="K245" i="44"/>
  <c r="L245" i="44"/>
  <c r="M245" i="44"/>
  <c r="N245" i="44"/>
  <c r="O245" i="44"/>
  <c r="P245" i="44"/>
  <c r="Q245" i="44"/>
  <c r="R245" i="44"/>
  <c r="S245" i="44"/>
  <c r="T245" i="44"/>
  <c r="U245" i="44"/>
  <c r="V245" i="44"/>
  <c r="W245" i="44"/>
  <c r="X245" i="44"/>
  <c r="Y245" i="44"/>
  <c r="Z245" i="44"/>
  <c r="AA245" i="44"/>
  <c r="AB245" i="44"/>
  <c r="AC245" i="44"/>
  <c r="AD245" i="44"/>
  <c r="AE245" i="44"/>
  <c r="AF245" i="44"/>
  <c r="AG245" i="44"/>
  <c r="AH245" i="44"/>
  <c r="AI245" i="44"/>
  <c r="AJ245" i="44"/>
  <c r="AK245" i="44"/>
  <c r="AL245" i="44"/>
  <c r="AM245" i="44"/>
  <c r="AN245" i="44"/>
  <c r="AO245" i="44"/>
  <c r="AP245" i="44"/>
  <c r="AQ245" i="44"/>
  <c r="AR245" i="44"/>
  <c r="F246" i="44"/>
  <c r="G246" i="44"/>
  <c r="H246" i="44"/>
  <c r="I246" i="44"/>
  <c r="J246" i="44"/>
  <c r="K246" i="44"/>
  <c r="L246" i="44"/>
  <c r="M246" i="44"/>
  <c r="N246" i="44"/>
  <c r="O246" i="44"/>
  <c r="P246" i="44"/>
  <c r="Q246" i="44"/>
  <c r="R246" i="44"/>
  <c r="S246" i="44"/>
  <c r="T246" i="44"/>
  <c r="U246" i="44"/>
  <c r="V246" i="44"/>
  <c r="W246" i="44"/>
  <c r="X246" i="44"/>
  <c r="Y246" i="44"/>
  <c r="Z246" i="44"/>
  <c r="AA246" i="44"/>
  <c r="AB246" i="44"/>
  <c r="AC246" i="44"/>
  <c r="AD246" i="44"/>
  <c r="AE246" i="44"/>
  <c r="AF246" i="44"/>
  <c r="AG246" i="44"/>
  <c r="AH246" i="44"/>
  <c r="AI246" i="44"/>
  <c r="AJ246" i="44"/>
  <c r="AK246" i="44"/>
  <c r="AL246" i="44"/>
  <c r="AM246" i="44"/>
  <c r="AN246" i="44"/>
  <c r="AO246" i="44"/>
  <c r="AP246" i="44"/>
  <c r="AQ246" i="44"/>
  <c r="AR246" i="44"/>
  <c r="F247" i="44"/>
  <c r="G247" i="44"/>
  <c r="H247" i="44"/>
  <c r="I247" i="44"/>
  <c r="J247" i="44"/>
  <c r="K247" i="44"/>
  <c r="L247" i="44"/>
  <c r="M247" i="44"/>
  <c r="N247" i="44"/>
  <c r="O247" i="44"/>
  <c r="P247" i="44"/>
  <c r="Q247" i="44"/>
  <c r="R247" i="44"/>
  <c r="S247" i="44"/>
  <c r="T247" i="44"/>
  <c r="U247" i="44"/>
  <c r="V247" i="44"/>
  <c r="W247" i="44"/>
  <c r="X247" i="44"/>
  <c r="Y247" i="44"/>
  <c r="Z247" i="44"/>
  <c r="AA247" i="44"/>
  <c r="AB247" i="44"/>
  <c r="AC247" i="44"/>
  <c r="AD247" i="44"/>
  <c r="AE247" i="44"/>
  <c r="AF247" i="44"/>
  <c r="AG247" i="44"/>
  <c r="AH247" i="44"/>
  <c r="AI247" i="44"/>
  <c r="AJ247" i="44"/>
  <c r="AK247" i="44"/>
  <c r="AL247" i="44"/>
  <c r="AM247" i="44"/>
  <c r="AN247" i="44"/>
  <c r="AO247" i="44"/>
  <c r="AP247" i="44"/>
  <c r="AQ247" i="44"/>
  <c r="AR247" i="44"/>
  <c r="F248" i="44"/>
  <c r="G248" i="44"/>
  <c r="H248" i="44"/>
  <c r="I248" i="44"/>
  <c r="J248" i="44"/>
  <c r="K248" i="44"/>
  <c r="L248" i="44"/>
  <c r="M248" i="44"/>
  <c r="N248" i="44"/>
  <c r="O248" i="44"/>
  <c r="P248" i="44"/>
  <c r="Q248" i="44"/>
  <c r="R248" i="44"/>
  <c r="S248" i="44"/>
  <c r="T248" i="44"/>
  <c r="U248" i="44"/>
  <c r="V248" i="44"/>
  <c r="W248" i="44"/>
  <c r="X248" i="44"/>
  <c r="Y248" i="44"/>
  <c r="Z248" i="44"/>
  <c r="AA248" i="44"/>
  <c r="AB248" i="44"/>
  <c r="AC248" i="44"/>
  <c r="AD248" i="44"/>
  <c r="AE248" i="44"/>
  <c r="AF248" i="44"/>
  <c r="AG248" i="44"/>
  <c r="AH248" i="44"/>
  <c r="AI248" i="44"/>
  <c r="AJ248" i="44"/>
  <c r="AK248" i="44"/>
  <c r="AL248" i="44"/>
  <c r="AM248" i="44"/>
  <c r="AN248" i="44"/>
  <c r="AO248" i="44"/>
  <c r="AP248" i="44"/>
  <c r="AQ248" i="44"/>
  <c r="AR248" i="44"/>
  <c r="F249" i="44"/>
  <c r="G249" i="44"/>
  <c r="H249" i="44"/>
  <c r="I249" i="44"/>
  <c r="J249" i="44"/>
  <c r="K249" i="44"/>
  <c r="L249" i="44"/>
  <c r="M249" i="44"/>
  <c r="N249" i="44"/>
  <c r="O249" i="44"/>
  <c r="P249" i="44"/>
  <c r="Q249" i="44"/>
  <c r="R249" i="44"/>
  <c r="S249" i="44"/>
  <c r="T249" i="44"/>
  <c r="U249" i="44"/>
  <c r="V249" i="44"/>
  <c r="W249" i="44"/>
  <c r="X249" i="44"/>
  <c r="Y249" i="44"/>
  <c r="Z249" i="44"/>
  <c r="AA249" i="44"/>
  <c r="AB249" i="44"/>
  <c r="AC249" i="44"/>
  <c r="AD249" i="44"/>
  <c r="AE249" i="44"/>
  <c r="AF249" i="44"/>
  <c r="AG249" i="44"/>
  <c r="AH249" i="44"/>
  <c r="AI249" i="44"/>
  <c r="AJ249" i="44"/>
  <c r="AK249" i="44"/>
  <c r="AL249" i="44"/>
  <c r="AM249" i="44"/>
  <c r="AN249" i="44"/>
  <c r="AO249" i="44"/>
  <c r="AP249" i="44"/>
  <c r="AQ249" i="44"/>
  <c r="AR249" i="44"/>
  <c r="F250" i="44"/>
  <c r="G250" i="44"/>
  <c r="H250" i="44"/>
  <c r="I250" i="44"/>
  <c r="J250" i="44"/>
  <c r="K250" i="44"/>
  <c r="L250" i="44"/>
  <c r="M250" i="44"/>
  <c r="N250" i="44"/>
  <c r="O250" i="44"/>
  <c r="P250" i="44"/>
  <c r="Q250" i="44"/>
  <c r="R250" i="44"/>
  <c r="S250" i="44"/>
  <c r="T250" i="44"/>
  <c r="U250" i="44"/>
  <c r="V250" i="44"/>
  <c r="W250" i="44"/>
  <c r="X250" i="44"/>
  <c r="Y250" i="44"/>
  <c r="Z250" i="44"/>
  <c r="AA250" i="44"/>
  <c r="AB250" i="44"/>
  <c r="AC250" i="44"/>
  <c r="AD250" i="44"/>
  <c r="AE250" i="44"/>
  <c r="AF250" i="44"/>
  <c r="AG250" i="44"/>
  <c r="AH250" i="44"/>
  <c r="AI250" i="44"/>
  <c r="AJ250" i="44"/>
  <c r="AK250" i="44"/>
  <c r="AL250" i="44"/>
  <c r="AM250" i="44"/>
  <c r="AN250" i="44"/>
  <c r="AO250" i="44"/>
  <c r="AP250" i="44"/>
  <c r="AQ250" i="44"/>
  <c r="AR250" i="44"/>
  <c r="F251" i="44"/>
  <c r="G251" i="44"/>
  <c r="H251" i="44"/>
  <c r="I251" i="44"/>
  <c r="J251" i="44"/>
  <c r="K251" i="44"/>
  <c r="L251" i="44"/>
  <c r="M251" i="44"/>
  <c r="N251" i="44"/>
  <c r="O251" i="44"/>
  <c r="P251" i="44"/>
  <c r="Q251" i="44"/>
  <c r="R251" i="44"/>
  <c r="S251" i="44"/>
  <c r="T251" i="44"/>
  <c r="U251" i="44"/>
  <c r="V251" i="44"/>
  <c r="W251" i="44"/>
  <c r="X251" i="44"/>
  <c r="Y251" i="44"/>
  <c r="Z251" i="44"/>
  <c r="AA251" i="44"/>
  <c r="AB251" i="44"/>
  <c r="AC251" i="44"/>
  <c r="AD251" i="44"/>
  <c r="AE251" i="44"/>
  <c r="AF251" i="44"/>
  <c r="AG251" i="44"/>
  <c r="AH251" i="44"/>
  <c r="AI251" i="44"/>
  <c r="AJ251" i="44"/>
  <c r="AK251" i="44"/>
  <c r="AL251" i="44"/>
  <c r="AM251" i="44"/>
  <c r="AN251" i="44"/>
  <c r="AO251" i="44"/>
  <c r="AP251" i="44"/>
  <c r="AQ251" i="44"/>
  <c r="AR251" i="44"/>
  <c r="F252" i="44"/>
  <c r="G252" i="44"/>
  <c r="H252" i="44"/>
  <c r="I252" i="44"/>
  <c r="J252" i="44"/>
  <c r="K252" i="44"/>
  <c r="L252" i="44"/>
  <c r="M252" i="44"/>
  <c r="N252" i="44"/>
  <c r="O252" i="44"/>
  <c r="P252" i="44"/>
  <c r="Q252" i="44"/>
  <c r="R252" i="44"/>
  <c r="S252" i="44"/>
  <c r="T252" i="44"/>
  <c r="U252" i="44"/>
  <c r="V252" i="44"/>
  <c r="W252" i="44"/>
  <c r="X252" i="44"/>
  <c r="Y252" i="44"/>
  <c r="Z252" i="44"/>
  <c r="AA252" i="44"/>
  <c r="AB252" i="44"/>
  <c r="AC252" i="44"/>
  <c r="AD252" i="44"/>
  <c r="AE252" i="44"/>
  <c r="AF252" i="44"/>
  <c r="AG252" i="44"/>
  <c r="AH252" i="44"/>
  <c r="AI252" i="44"/>
  <c r="AJ252" i="44"/>
  <c r="AK252" i="44"/>
  <c r="AL252" i="44"/>
  <c r="AM252" i="44"/>
  <c r="AN252" i="44"/>
  <c r="AO252" i="44"/>
  <c r="AP252" i="44"/>
  <c r="AQ252" i="44"/>
  <c r="AR252" i="44"/>
  <c r="E224" i="44"/>
  <c r="E225" i="44"/>
  <c r="E226" i="44"/>
  <c r="E227" i="44"/>
  <c r="E228" i="44"/>
  <c r="E229" i="44"/>
  <c r="E230" i="44"/>
  <c r="E231" i="44"/>
  <c r="E232" i="44"/>
  <c r="E233" i="44"/>
  <c r="E234" i="44"/>
  <c r="E235" i="44"/>
  <c r="E236" i="44"/>
  <c r="E237" i="44"/>
  <c r="E238" i="44"/>
  <c r="E239" i="44"/>
  <c r="E240" i="44"/>
  <c r="E241" i="44"/>
  <c r="E242" i="44"/>
  <c r="E246" i="44"/>
  <c r="E247" i="44"/>
  <c r="E248" i="44"/>
  <c r="E249" i="44"/>
  <c r="E250" i="44"/>
  <c r="E251" i="44"/>
  <c r="E252" i="44"/>
  <c r="E223" i="44"/>
  <c r="C223" i="44"/>
  <c r="C224" i="44"/>
  <c r="C225" i="44"/>
  <c r="C226" i="44"/>
  <c r="C227" i="44"/>
  <c r="C228" i="44"/>
  <c r="C229" i="44"/>
  <c r="C230" i="44"/>
  <c r="C231" i="44"/>
  <c r="C232" i="44"/>
  <c r="C233" i="44"/>
  <c r="C234" i="44"/>
  <c r="C235" i="44"/>
  <c r="C236" i="44"/>
  <c r="C237" i="44"/>
  <c r="C238" i="44"/>
  <c r="C239" i="44"/>
  <c r="C240" i="44"/>
  <c r="C241" i="44"/>
  <c r="C242" i="44"/>
  <c r="C243" i="44"/>
  <c r="C244" i="44"/>
  <c r="C245" i="44"/>
  <c r="C246" i="44"/>
  <c r="C247" i="44"/>
  <c r="C248" i="44"/>
  <c r="C249" i="44"/>
  <c r="C250" i="44"/>
  <c r="C251" i="44"/>
  <c r="C252" i="44"/>
  <c r="C253" i="44"/>
  <c r="B224" i="44"/>
  <c r="B225" i="44"/>
  <c r="B226" i="44"/>
  <c r="B227" i="44"/>
  <c r="B228" i="44"/>
  <c r="B229" i="44"/>
  <c r="B230" i="44"/>
  <c r="B231" i="44"/>
  <c r="B232" i="44"/>
  <c r="B233" i="44"/>
  <c r="B234" i="44"/>
  <c r="B235" i="44"/>
  <c r="B236" i="44"/>
  <c r="B237" i="44"/>
  <c r="B238" i="44"/>
  <c r="B239" i="44"/>
  <c r="B240" i="44"/>
  <c r="B241" i="44"/>
  <c r="B242" i="44"/>
  <c r="B243" i="44"/>
  <c r="B244" i="44"/>
  <c r="B245" i="44"/>
  <c r="B246" i="44"/>
  <c r="B247" i="44"/>
  <c r="B248" i="44"/>
  <c r="B249" i="44"/>
  <c r="B250" i="44"/>
  <c r="B251" i="44"/>
  <c r="B252" i="44"/>
  <c r="B253" i="44"/>
  <c r="D224" i="44"/>
  <c r="D225" i="44"/>
  <c r="D226" i="44"/>
  <c r="D227" i="44"/>
  <c r="D228" i="44"/>
  <c r="D229" i="44"/>
  <c r="D230" i="44"/>
  <c r="D231" i="44"/>
  <c r="D232" i="44"/>
  <c r="D233" i="44"/>
  <c r="D234" i="44"/>
  <c r="D235" i="44"/>
  <c r="D236" i="44"/>
  <c r="D237" i="44"/>
  <c r="D238" i="44"/>
  <c r="D239" i="44"/>
  <c r="D240" i="44"/>
  <c r="D241" i="44"/>
  <c r="D242" i="44"/>
  <c r="D243" i="44"/>
  <c r="D244" i="44"/>
  <c r="D245" i="44"/>
  <c r="D246" i="44"/>
  <c r="D247" i="44"/>
  <c r="D248" i="44"/>
  <c r="D249" i="44"/>
  <c r="D250" i="44"/>
  <c r="D251" i="44"/>
  <c r="D252" i="44"/>
  <c r="D253" i="44"/>
  <c r="D254" i="44"/>
  <c r="D255" i="44"/>
  <c r="D256" i="44"/>
  <c r="D257" i="44"/>
  <c r="D258" i="44"/>
  <c r="D259" i="44"/>
  <c r="D260" i="44"/>
  <c r="D261" i="44"/>
  <c r="D262" i="44"/>
  <c r="D263" i="44"/>
  <c r="D264" i="44"/>
  <c r="D265" i="44"/>
  <c r="D266" i="44"/>
  <c r="D267" i="44"/>
  <c r="D268" i="44"/>
  <c r="D269" i="44"/>
  <c r="D270" i="44"/>
  <c r="D271" i="44"/>
  <c r="D272" i="44"/>
  <c r="D273" i="44"/>
  <c r="D274" i="44"/>
  <c r="D275" i="44"/>
  <c r="D276" i="44"/>
  <c r="D277" i="44"/>
  <c r="D278" i="44"/>
  <c r="D279" i="44"/>
  <c r="D280" i="44"/>
  <c r="D281" i="44"/>
  <c r="D282" i="44"/>
  <c r="D283" i="44"/>
  <c r="D284" i="44"/>
  <c r="D285" i="44"/>
  <c r="D286" i="44"/>
  <c r="D287" i="44"/>
  <c r="D288" i="44"/>
  <c r="D289" i="44"/>
  <c r="D290" i="44"/>
  <c r="D291" i="44"/>
  <c r="D223" i="44"/>
  <c r="D184" i="44"/>
  <c r="D133" i="44"/>
  <c r="D134" i="44"/>
  <c r="D135" i="44"/>
  <c r="D136" i="44"/>
  <c r="D137" i="44"/>
  <c r="D138" i="44"/>
  <c r="D139" i="44"/>
  <c r="D140" i="44"/>
  <c r="D141" i="44"/>
  <c r="D142" i="44"/>
  <c r="D146" i="44"/>
  <c r="D147" i="44"/>
  <c r="D148" i="44"/>
  <c r="D149" i="44"/>
  <c r="D150" i="44"/>
  <c r="D151" i="44"/>
  <c r="D152" i="44"/>
  <c r="D153" i="44"/>
  <c r="D154" i="44"/>
  <c r="D155" i="44"/>
  <c r="D156" i="44"/>
  <c r="D157" i="44"/>
  <c r="D158" i="44"/>
  <c r="D159" i="44"/>
  <c r="D160" i="44"/>
  <c r="D161" i="44"/>
  <c r="D162" i="44"/>
  <c r="D163" i="44"/>
  <c r="D164" i="44"/>
  <c r="D165" i="44"/>
  <c r="D166" i="44"/>
  <c r="D167" i="44"/>
  <c r="D168" i="44"/>
  <c r="D169" i="44"/>
  <c r="D114" i="44"/>
  <c r="D115" i="44"/>
  <c r="D116" i="44"/>
  <c r="D117" i="44"/>
  <c r="D118" i="44"/>
  <c r="D119" i="44"/>
  <c r="D120" i="44"/>
  <c r="D121" i="44"/>
  <c r="D122" i="44"/>
  <c r="D123" i="44"/>
  <c r="D124" i="44"/>
  <c r="D125" i="44"/>
  <c r="D126" i="44"/>
  <c r="D127" i="44"/>
  <c r="D128" i="44"/>
  <c r="D129" i="44"/>
  <c r="D130" i="44"/>
  <c r="D131" i="44"/>
  <c r="D132" i="44"/>
  <c r="D113" i="44"/>
  <c r="C135" i="44"/>
  <c r="C255" i="44"/>
  <c r="C136" i="44"/>
  <c r="C256" i="44"/>
  <c r="C137" i="44"/>
  <c r="C257" i="44"/>
  <c r="C138" i="44"/>
  <c r="C258" i="44"/>
  <c r="C139" i="44"/>
  <c r="C259" i="44"/>
  <c r="C140" i="44"/>
  <c r="C260" i="44"/>
  <c r="C141" i="44"/>
  <c r="C261" i="44"/>
  <c r="C142" i="44"/>
  <c r="C262" i="44"/>
  <c r="C143" i="44"/>
  <c r="C263" i="44"/>
  <c r="C144" i="44"/>
  <c r="C264" i="44"/>
  <c r="C145" i="44"/>
  <c r="C265" i="44"/>
  <c r="C146" i="44"/>
  <c r="C266" i="44"/>
  <c r="C147" i="44"/>
  <c r="C267" i="44"/>
  <c r="C148" i="44"/>
  <c r="C268" i="44"/>
  <c r="C149" i="44"/>
  <c r="C269" i="44"/>
  <c r="C150" i="44"/>
  <c r="C270" i="44"/>
  <c r="C151" i="44"/>
  <c r="C271" i="44"/>
  <c r="C152" i="44"/>
  <c r="C272" i="44"/>
  <c r="C153" i="44"/>
  <c r="C273" i="44"/>
  <c r="C154" i="44"/>
  <c r="C274" i="44"/>
  <c r="C155" i="44"/>
  <c r="C275" i="44"/>
  <c r="C156" i="44"/>
  <c r="C276" i="44"/>
  <c r="C157" i="44"/>
  <c r="C277" i="44"/>
  <c r="C158" i="44"/>
  <c r="C278" i="44"/>
  <c r="C159" i="44"/>
  <c r="C279" i="44"/>
  <c r="C160" i="44"/>
  <c r="C280" i="44"/>
  <c r="C161" i="44"/>
  <c r="C281" i="44"/>
  <c r="C162" i="44"/>
  <c r="C282" i="44"/>
  <c r="C163" i="44"/>
  <c r="C283" i="44"/>
  <c r="C164" i="44"/>
  <c r="C284" i="44"/>
  <c r="C165" i="44"/>
  <c r="C285" i="44"/>
  <c r="C166" i="44"/>
  <c r="C286" i="44"/>
  <c r="C167" i="44"/>
  <c r="C287" i="44"/>
  <c r="C168" i="44"/>
  <c r="C288" i="44"/>
  <c r="C169" i="44"/>
  <c r="C289" i="44"/>
  <c r="B136" i="44"/>
  <c r="B256" i="44"/>
  <c r="B137" i="44"/>
  <c r="B257" i="44"/>
  <c r="B138" i="44"/>
  <c r="B258" i="44"/>
  <c r="B139" i="44"/>
  <c r="B259" i="44"/>
  <c r="B140" i="44"/>
  <c r="B260" i="44"/>
  <c r="B141" i="44"/>
  <c r="B261" i="44"/>
  <c r="B142" i="44"/>
  <c r="B262" i="44"/>
  <c r="B143" i="44"/>
  <c r="B263" i="44"/>
  <c r="B144" i="44"/>
  <c r="B264" i="44"/>
  <c r="B145" i="44"/>
  <c r="B265" i="44"/>
  <c r="B146" i="44"/>
  <c r="B266" i="44"/>
  <c r="B147" i="44"/>
  <c r="B267" i="44"/>
  <c r="B148" i="44"/>
  <c r="B268" i="44"/>
  <c r="B149" i="44"/>
  <c r="B269" i="44"/>
  <c r="B150" i="44"/>
  <c r="B270" i="44"/>
  <c r="B151" i="44"/>
  <c r="B271" i="44"/>
  <c r="B152" i="44"/>
  <c r="B272" i="44"/>
  <c r="B153" i="44"/>
  <c r="B273" i="44"/>
  <c r="B154" i="44"/>
  <c r="B274" i="44"/>
  <c r="B155" i="44"/>
  <c r="B275" i="44"/>
  <c r="B156" i="44"/>
  <c r="B276" i="44"/>
  <c r="B157" i="44"/>
  <c r="B277" i="44"/>
  <c r="B158" i="44"/>
  <c r="B278" i="44"/>
  <c r="B159" i="44"/>
  <c r="B279" i="44"/>
  <c r="B160" i="44"/>
  <c r="B280" i="44"/>
  <c r="B161" i="44"/>
  <c r="B281" i="44"/>
  <c r="B162" i="44"/>
  <c r="B282" i="44"/>
  <c r="B163" i="44"/>
  <c r="B283" i="44"/>
  <c r="B164" i="44"/>
  <c r="B284" i="44"/>
  <c r="B165" i="44"/>
  <c r="B285" i="44"/>
  <c r="B166" i="44"/>
  <c r="B286" i="44"/>
  <c r="B167" i="44"/>
  <c r="B287" i="44"/>
  <c r="B168" i="44"/>
  <c r="B288" i="44"/>
  <c r="B169" i="44"/>
  <c r="B289" i="44"/>
  <c r="B135" i="44"/>
  <c r="B255" i="44"/>
  <c r="B223" i="44"/>
  <c r="C103" i="44"/>
  <c r="C104" i="44"/>
  <c r="C105" i="44"/>
  <c r="C106" i="44"/>
  <c r="C107" i="44"/>
  <c r="C108" i="44"/>
  <c r="C109" i="44"/>
  <c r="C110" i="44"/>
  <c r="C111" i="44"/>
  <c r="C112" i="44"/>
  <c r="C113" i="44"/>
  <c r="C114" i="44"/>
  <c r="C115" i="44"/>
  <c r="C116" i="44"/>
  <c r="C117" i="44"/>
  <c r="C118" i="44"/>
  <c r="C119" i="44"/>
  <c r="C120" i="44"/>
  <c r="C121" i="44"/>
  <c r="C122" i="44"/>
  <c r="C123" i="44"/>
  <c r="C124" i="44"/>
  <c r="C125" i="44"/>
  <c r="C126" i="44"/>
  <c r="C127" i="44"/>
  <c r="C128" i="44"/>
  <c r="C129" i="44"/>
  <c r="C130" i="44"/>
  <c r="C131" i="44"/>
  <c r="C132" i="44"/>
  <c r="B104" i="44"/>
  <c r="B105" i="44"/>
  <c r="B106" i="44"/>
  <c r="B107" i="44"/>
  <c r="B108" i="44"/>
  <c r="B109" i="44"/>
  <c r="B110" i="44"/>
  <c r="B111" i="44"/>
  <c r="B112" i="44"/>
  <c r="B113" i="44"/>
  <c r="B114" i="44"/>
  <c r="B115" i="44"/>
  <c r="B116" i="44"/>
  <c r="B117" i="44"/>
  <c r="B118" i="44"/>
  <c r="B119" i="44"/>
  <c r="B120" i="44"/>
  <c r="B121" i="44"/>
  <c r="B122" i="44"/>
  <c r="B123" i="44"/>
  <c r="B124" i="44"/>
  <c r="B125" i="44"/>
  <c r="B126" i="44"/>
  <c r="B127" i="44"/>
  <c r="B128" i="44"/>
  <c r="B129" i="44"/>
  <c r="B130" i="44"/>
  <c r="B131" i="44"/>
  <c r="B132" i="44"/>
  <c r="B103" i="44"/>
  <c r="D112" i="44"/>
  <c r="D111" i="44"/>
  <c r="D110" i="44"/>
  <c r="D109" i="44"/>
  <c r="D108" i="44"/>
  <c r="D107" i="44"/>
  <c r="D106" i="44"/>
  <c r="D105" i="44"/>
  <c r="D104" i="44"/>
  <c r="D103" i="44"/>
  <c r="D101" i="28"/>
  <c r="E101" i="28"/>
  <c r="F101" i="28"/>
  <c r="G101" i="28"/>
  <c r="H101" i="28"/>
  <c r="I101" i="28"/>
  <c r="J101" i="28"/>
  <c r="K101" i="28"/>
  <c r="L101" i="28"/>
  <c r="C101" i="28"/>
  <c r="J121" i="36"/>
  <c r="K121" i="36"/>
  <c r="J122" i="36"/>
  <c r="K122" i="36"/>
  <c r="J123" i="36"/>
  <c r="K123" i="36"/>
  <c r="J124" i="36"/>
  <c r="K124" i="36"/>
  <c r="J125" i="36"/>
  <c r="K125" i="36"/>
  <c r="K120" i="36"/>
  <c r="J120" i="36"/>
  <c r="H122" i="36"/>
  <c r="G122" i="36"/>
  <c r="H121" i="36"/>
  <c r="G121" i="36"/>
  <c r="H120" i="36"/>
  <c r="G120" i="36"/>
  <c r="B121" i="36"/>
  <c r="B122" i="36"/>
  <c r="B120" i="36"/>
  <c r="B119" i="36"/>
  <c r="G127" i="36"/>
  <c r="G5" i="36"/>
  <c r="C46" i="28"/>
  <c r="I10" i="36"/>
  <c r="C76" i="10"/>
  <c r="G16" i="28"/>
  <c r="G57" i="28"/>
  <c r="G13" i="28"/>
  <c r="G43" i="28"/>
  <c r="G69" i="28"/>
  <c r="G72" i="28"/>
  <c r="G76" i="28"/>
  <c r="G77" i="28"/>
  <c r="D52" i="44"/>
  <c r="D47" i="44"/>
  <c r="D42" i="44"/>
  <c r="D43" i="44"/>
  <c r="D44" i="44"/>
  <c r="D45" i="44"/>
  <c r="D46" i="44"/>
  <c r="D41" i="44"/>
  <c r="D39" i="44"/>
  <c r="D10" i="44"/>
  <c r="D11" i="44"/>
  <c r="D12" i="44"/>
  <c r="D13" i="44"/>
  <c r="D14" i="44"/>
  <c r="D15" i="44"/>
  <c r="D16" i="44"/>
  <c r="D17" i="44"/>
  <c r="D18" i="44"/>
  <c r="D19" i="44"/>
  <c r="D20" i="44"/>
  <c r="D21" i="44"/>
  <c r="D22" i="44"/>
  <c r="D23" i="44"/>
  <c r="D24" i="44"/>
  <c r="D25" i="44"/>
  <c r="D26" i="44"/>
  <c r="D27" i="44"/>
  <c r="D28" i="44"/>
  <c r="D29" i="44"/>
  <c r="D30" i="44"/>
  <c r="D31" i="44"/>
  <c r="D32" i="44"/>
  <c r="D33" i="44"/>
  <c r="D34" i="44"/>
  <c r="D35" i="44"/>
  <c r="D36" i="44"/>
  <c r="D37" i="44"/>
  <c r="D38" i="44"/>
  <c r="D9" i="44"/>
  <c r="I71" i="36"/>
  <c r="I70" i="36"/>
  <c r="G71" i="36"/>
  <c r="G70" i="36"/>
  <c r="B71" i="36"/>
  <c r="B70" i="36"/>
  <c r="G13" i="36"/>
  <c r="G12" i="36"/>
  <c r="G10" i="36"/>
  <c r="G9" i="36"/>
  <c r="G8" i="36"/>
  <c r="G7" i="36"/>
  <c r="G11" i="36"/>
  <c r="B10" i="36"/>
  <c r="G112" i="36"/>
  <c r="F85" i="10"/>
  <c r="G85" i="10"/>
  <c r="H85" i="10"/>
  <c r="I85" i="10"/>
  <c r="E85" i="10"/>
  <c r="I82" i="10"/>
  <c r="H82" i="10"/>
  <c r="G82" i="10"/>
  <c r="F82" i="10"/>
  <c r="E82" i="10"/>
  <c r="I127" i="10"/>
  <c r="H127" i="10"/>
  <c r="G127" i="10"/>
  <c r="F127" i="10"/>
  <c r="E127" i="10"/>
  <c r="I121" i="10"/>
  <c r="H121" i="10"/>
  <c r="G121" i="10"/>
  <c r="F121" i="10"/>
  <c r="E121" i="10"/>
  <c r="I115" i="10"/>
  <c r="H115" i="10"/>
  <c r="G115" i="10"/>
  <c r="F115" i="10"/>
  <c r="E115" i="10"/>
  <c r="E57" i="10"/>
  <c r="E56" i="10"/>
  <c r="C50" i="10"/>
  <c r="C43" i="10"/>
  <c r="C44" i="10"/>
  <c r="C45" i="10"/>
  <c r="C42" i="10"/>
  <c r="D43" i="10"/>
  <c r="D44" i="10"/>
  <c r="D45" i="10"/>
  <c r="B45" i="10"/>
  <c r="B47" i="15"/>
  <c r="B42" i="10"/>
  <c r="B48" i="15"/>
  <c r="B43" i="10"/>
  <c r="B49" i="15"/>
  <c r="B44" i="10"/>
  <c r="A43" i="10"/>
  <c r="A44" i="10"/>
  <c r="A42" i="10"/>
  <c r="A41" i="10"/>
  <c r="B28" i="10"/>
  <c r="A19" i="10"/>
  <c r="C21" i="10"/>
  <c r="C11" i="10"/>
  <c r="I68" i="28"/>
  <c r="E35" i="15"/>
  <c r="M35" i="15"/>
  <c r="N30" i="15"/>
  <c r="M30" i="15"/>
  <c r="M22" i="15"/>
  <c r="L68" i="28"/>
  <c r="H35" i="15"/>
  <c r="C9" i="28"/>
  <c r="D9" i="28"/>
  <c r="E9" i="28"/>
  <c r="B8" i="15"/>
  <c r="B9" i="15"/>
  <c r="B6" i="15"/>
  <c r="L57" i="28"/>
  <c r="K57" i="28"/>
  <c r="J57" i="28"/>
  <c r="I57" i="28"/>
  <c r="H57" i="28"/>
  <c r="C55" i="28"/>
  <c r="D55" i="28"/>
  <c r="E55" i="28"/>
  <c r="C56" i="28"/>
  <c r="D56" i="28"/>
  <c r="E56" i="28"/>
  <c r="C53" i="28"/>
  <c r="D53" i="28"/>
  <c r="E53" i="28"/>
  <c r="C49" i="28"/>
  <c r="D49" i="28"/>
  <c r="E49" i="28"/>
  <c r="C51" i="28"/>
  <c r="D51" i="28"/>
  <c r="E51" i="28"/>
  <c r="E57" i="28"/>
  <c r="D57" i="28"/>
  <c r="C57" i="28"/>
  <c r="D46" i="28"/>
  <c r="D48" i="28"/>
  <c r="E46" i="28"/>
  <c r="C48" i="28"/>
  <c r="E48" i="28"/>
  <c r="G84" i="28"/>
  <c r="D74" i="28"/>
  <c r="D76" i="28"/>
  <c r="D60" i="28"/>
  <c r="D61" i="28"/>
  <c r="D59" i="28"/>
  <c r="D63" i="28"/>
  <c r="D64" i="28"/>
  <c r="D65" i="28"/>
  <c r="D66" i="28"/>
  <c r="D67" i="28"/>
  <c r="D62" i="28"/>
  <c r="D68" i="28"/>
  <c r="D70" i="28"/>
  <c r="D69" i="28"/>
  <c r="D72" i="28"/>
  <c r="D19" i="28"/>
  <c r="D20" i="28"/>
  <c r="D21" i="28"/>
  <c r="D18" i="28"/>
  <c r="D22" i="28"/>
  <c r="D23" i="28"/>
  <c r="D24" i="28"/>
  <c r="D26" i="28"/>
  <c r="D27" i="28"/>
  <c r="D28" i="28"/>
  <c r="D29" i="28"/>
  <c r="D30" i="28"/>
  <c r="D31" i="28"/>
  <c r="D25" i="28"/>
  <c r="D32" i="28"/>
  <c r="D34" i="28"/>
  <c r="D35" i="28"/>
  <c r="D36" i="28"/>
  <c r="D37" i="28"/>
  <c r="D33" i="28"/>
  <c r="D40" i="28"/>
  <c r="D41" i="28"/>
  <c r="D39" i="28"/>
  <c r="D42" i="28"/>
  <c r="D38" i="28"/>
  <c r="D43" i="28"/>
  <c r="D15" i="28"/>
  <c r="D16" i="28"/>
  <c r="D10" i="28"/>
  <c r="D11" i="28"/>
  <c r="D12" i="28"/>
  <c r="D13" i="28"/>
  <c r="D77" i="28"/>
  <c r="D80" i="28"/>
  <c r="D81" i="28"/>
  <c r="D82" i="28"/>
  <c r="D83" i="28"/>
  <c r="D84" i="28"/>
  <c r="C74" i="28"/>
  <c r="E74" i="28"/>
  <c r="E76" i="28"/>
  <c r="C60" i="28"/>
  <c r="E60" i="28"/>
  <c r="C61" i="28"/>
  <c r="E61" i="28"/>
  <c r="E59" i="28"/>
  <c r="C63" i="28"/>
  <c r="E63" i="28"/>
  <c r="C64" i="28"/>
  <c r="E64" i="28"/>
  <c r="C65" i="28"/>
  <c r="E65" i="28"/>
  <c r="C66" i="28"/>
  <c r="E66" i="28"/>
  <c r="C67" i="28"/>
  <c r="E67" i="28"/>
  <c r="E62" i="28"/>
  <c r="C68" i="28"/>
  <c r="E68" i="28"/>
  <c r="C70" i="28"/>
  <c r="E70" i="28"/>
  <c r="E69" i="28"/>
  <c r="E72" i="28"/>
  <c r="C19" i="28"/>
  <c r="E19" i="28"/>
  <c r="C20" i="28"/>
  <c r="E20" i="28"/>
  <c r="C21" i="28"/>
  <c r="E21" i="28"/>
  <c r="E18" i="28"/>
  <c r="C22" i="28"/>
  <c r="E22" i="28"/>
  <c r="C23" i="28"/>
  <c r="E23" i="28"/>
  <c r="C24" i="28"/>
  <c r="E24" i="28"/>
  <c r="C26" i="28"/>
  <c r="E26" i="28"/>
  <c r="C27" i="28"/>
  <c r="E27" i="28"/>
  <c r="C28" i="28"/>
  <c r="E28" i="28"/>
  <c r="C29" i="28"/>
  <c r="E29" i="28"/>
  <c r="C30" i="28"/>
  <c r="E30" i="28"/>
  <c r="C31" i="28"/>
  <c r="E31" i="28"/>
  <c r="E25" i="28"/>
  <c r="C32" i="28"/>
  <c r="E32" i="28"/>
  <c r="C34" i="28"/>
  <c r="E34" i="28"/>
  <c r="C35" i="28"/>
  <c r="E35" i="28"/>
  <c r="C36" i="28"/>
  <c r="E36" i="28"/>
  <c r="C37" i="28"/>
  <c r="E37" i="28"/>
  <c r="E33" i="28"/>
  <c r="C40" i="28"/>
  <c r="E40" i="28"/>
  <c r="C41" i="28"/>
  <c r="E41" i="28"/>
  <c r="E39" i="28"/>
  <c r="C42" i="28"/>
  <c r="E42" i="28"/>
  <c r="E38" i="28"/>
  <c r="E43" i="28"/>
  <c r="C15" i="28"/>
  <c r="E15" i="28"/>
  <c r="E16" i="28"/>
  <c r="C10" i="28"/>
  <c r="E10" i="28"/>
  <c r="C11" i="28"/>
  <c r="E11" i="28"/>
  <c r="C12" i="28"/>
  <c r="E12" i="28"/>
  <c r="E13" i="28"/>
  <c r="E77" i="28"/>
  <c r="C80" i="28"/>
  <c r="E80" i="28"/>
  <c r="C81" i="28"/>
  <c r="E81" i="28"/>
  <c r="C82" i="28"/>
  <c r="E82" i="28"/>
  <c r="E83" i="28"/>
  <c r="E84" i="28"/>
  <c r="H76" i="28"/>
  <c r="H69" i="28"/>
  <c r="H72" i="28"/>
  <c r="H43" i="28"/>
  <c r="H16" i="28"/>
  <c r="H13" i="28"/>
  <c r="H77" i="28"/>
  <c r="H83" i="28"/>
  <c r="H84" i="28"/>
  <c r="I74" i="28"/>
  <c r="I76" i="28"/>
  <c r="I69" i="28"/>
  <c r="I72" i="28"/>
  <c r="I43" i="28"/>
  <c r="I16" i="28"/>
  <c r="I13" i="28"/>
  <c r="I77" i="28"/>
  <c r="I83" i="28"/>
  <c r="I84" i="28"/>
  <c r="J76" i="28"/>
  <c r="J69" i="28"/>
  <c r="J72" i="28"/>
  <c r="J43" i="28"/>
  <c r="J16" i="28"/>
  <c r="J13" i="28"/>
  <c r="J77" i="28"/>
  <c r="J83" i="28"/>
  <c r="J84" i="28"/>
  <c r="K76" i="28"/>
  <c r="K69" i="28"/>
  <c r="K72" i="28"/>
  <c r="K43" i="28"/>
  <c r="K16" i="28"/>
  <c r="K13" i="28"/>
  <c r="K77" i="28"/>
  <c r="K83" i="28"/>
  <c r="K84" i="28"/>
  <c r="L74" i="28"/>
  <c r="L76" i="28"/>
  <c r="L69" i="28"/>
  <c r="L72" i="28"/>
  <c r="L43" i="28"/>
  <c r="L16" i="28"/>
  <c r="L13" i="28"/>
  <c r="L77" i="28"/>
  <c r="L83" i="28"/>
  <c r="L84" i="28"/>
  <c r="C76" i="28"/>
  <c r="C59" i="28"/>
  <c r="C62" i="28"/>
  <c r="C69" i="28"/>
  <c r="C72" i="28"/>
  <c r="C18" i="28"/>
  <c r="C25" i="28"/>
  <c r="C33" i="28"/>
  <c r="C39" i="28"/>
  <c r="C38" i="28"/>
  <c r="C43" i="28"/>
  <c r="C16" i="28"/>
  <c r="C13" i="28"/>
  <c r="C77" i="28"/>
  <c r="C83" i="28"/>
  <c r="C84" i="28"/>
  <c r="D78" i="28"/>
  <c r="E78" i="28"/>
  <c r="G78" i="28"/>
  <c r="H78" i="28"/>
  <c r="I78" i="28"/>
  <c r="J78" i="28"/>
  <c r="K78" i="28"/>
  <c r="L78" i="28"/>
  <c r="C78" i="28"/>
  <c r="B17" i="15"/>
  <c r="A17" i="15"/>
  <c r="C14" i="41"/>
  <c r="D292" i="44"/>
  <c r="D293" i="44"/>
  <c r="D294" i="44"/>
  <c r="D295" i="44"/>
  <c r="E188" i="44"/>
  <c r="F188" i="44"/>
  <c r="G188" i="44"/>
  <c r="H188" i="44"/>
  <c r="I188" i="44"/>
  <c r="K185" i="44"/>
  <c r="L185" i="44"/>
  <c r="M185" i="44"/>
  <c r="N185" i="44"/>
  <c r="O185" i="44"/>
  <c r="P185" i="44"/>
  <c r="Q185" i="44"/>
  <c r="R185" i="44"/>
  <c r="S185" i="44"/>
  <c r="T185" i="44"/>
  <c r="U185" i="44"/>
  <c r="V185" i="44"/>
  <c r="W185" i="44"/>
  <c r="X185" i="44"/>
  <c r="Y185" i="44"/>
  <c r="Z185" i="44"/>
  <c r="AA185" i="44"/>
  <c r="AB185" i="44"/>
  <c r="AC185" i="44"/>
  <c r="AD185" i="44"/>
  <c r="AE185" i="44"/>
  <c r="AF185" i="44"/>
  <c r="AG185" i="44"/>
  <c r="AH185" i="44"/>
  <c r="AI185" i="44"/>
  <c r="AJ185" i="44"/>
  <c r="AK185" i="44"/>
  <c r="AL185" i="44"/>
  <c r="AM185" i="44"/>
  <c r="AN185" i="44"/>
  <c r="AO185" i="44"/>
  <c r="AP185" i="44"/>
  <c r="AQ185" i="44"/>
  <c r="AR185" i="44"/>
  <c r="D185" i="44"/>
  <c r="D186" i="44"/>
  <c r="D187" i="44"/>
  <c r="D188" i="44"/>
  <c r="K189" i="44"/>
  <c r="L189" i="44"/>
  <c r="M189" i="44"/>
  <c r="N189" i="44"/>
  <c r="O189" i="44"/>
  <c r="P189" i="44"/>
  <c r="Q189" i="44"/>
  <c r="R189" i="44"/>
  <c r="S189" i="44"/>
  <c r="T189" i="44"/>
  <c r="U189" i="44"/>
  <c r="V189" i="44"/>
  <c r="W189" i="44"/>
  <c r="X189" i="44"/>
  <c r="Y189" i="44"/>
  <c r="Z189" i="44"/>
  <c r="AA189" i="44"/>
  <c r="AB189" i="44"/>
  <c r="AC189" i="44"/>
  <c r="AD189" i="44"/>
  <c r="AE189" i="44"/>
  <c r="AF189" i="44"/>
  <c r="AG189" i="44"/>
  <c r="AH189" i="44"/>
  <c r="AI189" i="44"/>
  <c r="AJ189" i="44"/>
  <c r="AK189" i="44"/>
  <c r="AL189" i="44"/>
  <c r="AM189" i="44"/>
  <c r="AN189" i="44"/>
  <c r="AO189" i="44"/>
  <c r="AP189" i="44"/>
  <c r="AQ189" i="44"/>
  <c r="AR189" i="44"/>
  <c r="D189" i="44"/>
  <c r="D170" i="44"/>
  <c r="D171" i="44"/>
  <c r="D172" i="44"/>
  <c r="D173" i="44"/>
  <c r="D174" i="44"/>
  <c r="D175" i="44"/>
  <c r="D40" i="44"/>
  <c r="D48" i="44"/>
  <c r="D53" i="44"/>
  <c r="D54" i="44"/>
  <c r="D55" i="44"/>
  <c r="D56" i="44"/>
  <c r="D57" i="44"/>
  <c r="D58" i="44"/>
  <c r="D59" i="44"/>
  <c r="D60" i="44"/>
  <c r="D61" i="44"/>
  <c r="D62" i="44"/>
  <c r="D63" i="44"/>
  <c r="D64" i="44"/>
  <c r="D65" i="44"/>
  <c r="D66" i="44"/>
  <c r="D67" i="44"/>
  <c r="D68" i="44"/>
  <c r="D69" i="44"/>
  <c r="D70" i="44"/>
  <c r="D71" i="44"/>
  <c r="D72" i="44"/>
  <c r="D73" i="44"/>
  <c r="D74" i="44"/>
  <c r="D75" i="44"/>
  <c r="D76" i="44"/>
  <c r="D77" i="44"/>
  <c r="D78" i="44"/>
  <c r="D79" i="44"/>
  <c r="D80" i="44"/>
  <c r="D81" i="44"/>
  <c r="Y306" i="44"/>
  <c r="Z306" i="44"/>
  <c r="AA306" i="44"/>
  <c r="AB306" i="44"/>
  <c r="AC306" i="44"/>
  <c r="AD306" i="44"/>
  <c r="AE306" i="44"/>
  <c r="AF306" i="44"/>
  <c r="AG306" i="44"/>
  <c r="AH306" i="44"/>
  <c r="AI306" i="44"/>
  <c r="AJ306" i="44"/>
  <c r="AK306" i="44"/>
  <c r="AL306" i="44"/>
  <c r="AM306" i="44"/>
  <c r="AN306" i="44"/>
  <c r="AO306" i="44"/>
  <c r="AP306" i="44"/>
  <c r="AQ306" i="44"/>
  <c r="AR306" i="44"/>
  <c r="Y192" i="44"/>
  <c r="Z192" i="44"/>
  <c r="AA192" i="44"/>
  <c r="AB192" i="44"/>
  <c r="AC192" i="44"/>
  <c r="AD192" i="44"/>
  <c r="AE192" i="44"/>
  <c r="AF192" i="44"/>
  <c r="AG192" i="44"/>
  <c r="AH192" i="44"/>
  <c r="AI192" i="44"/>
  <c r="AJ192" i="44"/>
  <c r="AK192" i="44"/>
  <c r="AL192" i="44"/>
  <c r="AM192" i="44"/>
  <c r="AN192" i="44"/>
  <c r="AO192" i="44"/>
  <c r="AP192" i="44"/>
  <c r="AQ192" i="44"/>
  <c r="AR192" i="44"/>
  <c r="Y193" i="44"/>
  <c r="Z193" i="44"/>
  <c r="AA193" i="44"/>
  <c r="AB193" i="44"/>
  <c r="AC193" i="44"/>
  <c r="AD193" i="44"/>
  <c r="AE193" i="44"/>
  <c r="AF193" i="44"/>
  <c r="AG193" i="44"/>
  <c r="AH193" i="44"/>
  <c r="AI193" i="44"/>
  <c r="AJ193" i="44"/>
  <c r="AK193" i="44"/>
  <c r="AL193" i="44"/>
  <c r="AM193" i="44"/>
  <c r="AN193" i="44"/>
  <c r="AO193" i="44"/>
  <c r="AP193" i="44"/>
  <c r="AQ193" i="44"/>
  <c r="AR193" i="44"/>
  <c r="Y194" i="44"/>
  <c r="Z194" i="44"/>
  <c r="AA194" i="44"/>
  <c r="AB194" i="44"/>
  <c r="AC194" i="44"/>
  <c r="AD194" i="44"/>
  <c r="AE194" i="44"/>
  <c r="AF194" i="44"/>
  <c r="AG194" i="44"/>
  <c r="AH194" i="44"/>
  <c r="AI194" i="44"/>
  <c r="AJ194" i="44"/>
  <c r="AK194" i="44"/>
  <c r="AL194" i="44"/>
  <c r="AM194" i="44"/>
  <c r="AN194" i="44"/>
  <c r="AO194" i="44"/>
  <c r="AP194" i="44"/>
  <c r="AQ194" i="44"/>
  <c r="AR194" i="44"/>
  <c r="Y199" i="44"/>
  <c r="Z199" i="44"/>
  <c r="AA199" i="44"/>
  <c r="AB199" i="44"/>
  <c r="AC199" i="44"/>
  <c r="AD199" i="44"/>
  <c r="AE199" i="44"/>
  <c r="AF199" i="44"/>
  <c r="AG199" i="44"/>
  <c r="AH199" i="44"/>
  <c r="AI199" i="44"/>
  <c r="AJ199" i="44"/>
  <c r="AK199" i="44"/>
  <c r="AL199" i="44"/>
  <c r="AM199" i="44"/>
  <c r="AN199" i="44"/>
  <c r="AO199" i="44"/>
  <c r="AP199" i="44"/>
  <c r="AQ199" i="44"/>
  <c r="AR199" i="44"/>
  <c r="Y200" i="44"/>
  <c r="Z200" i="44"/>
  <c r="AA200" i="44"/>
  <c r="AB200" i="44"/>
  <c r="AC200" i="44"/>
  <c r="AD200" i="44"/>
  <c r="AE200" i="44"/>
  <c r="AF200" i="44"/>
  <c r="AG200" i="44"/>
  <c r="AH200" i="44"/>
  <c r="AI200" i="44"/>
  <c r="AJ200" i="44"/>
  <c r="AK200" i="44"/>
  <c r="AL200" i="44"/>
  <c r="AM200" i="44"/>
  <c r="AN200" i="44"/>
  <c r="AO200" i="44"/>
  <c r="AP200" i="44"/>
  <c r="AQ200" i="44"/>
  <c r="AR200" i="44"/>
  <c r="Y202" i="44"/>
  <c r="Z202" i="44"/>
  <c r="AA202" i="44"/>
  <c r="AB202" i="44"/>
  <c r="AC202" i="44"/>
  <c r="AD202" i="44"/>
  <c r="AE202" i="44"/>
  <c r="AF202" i="44"/>
  <c r="AG202" i="44"/>
  <c r="AH202" i="44"/>
  <c r="AI202" i="44"/>
  <c r="AJ202" i="44"/>
  <c r="AK202" i="44"/>
  <c r="AL202" i="44"/>
  <c r="AM202" i="44"/>
  <c r="AN202" i="44"/>
  <c r="AO202" i="44"/>
  <c r="AP202" i="44"/>
  <c r="AQ202" i="44"/>
  <c r="AR202" i="44"/>
  <c r="K203" i="44"/>
  <c r="K193" i="44"/>
  <c r="K192" i="44"/>
  <c r="K194" i="44"/>
  <c r="K199" i="44"/>
  <c r="K200" i="44"/>
  <c r="K202" i="44"/>
  <c r="K204" i="44"/>
  <c r="L203" i="44"/>
  <c r="L193" i="44"/>
  <c r="L192" i="44"/>
  <c r="L194" i="44"/>
  <c r="L199" i="44"/>
  <c r="L200" i="44"/>
  <c r="L202" i="44"/>
  <c r="L204" i="44"/>
  <c r="M203" i="44"/>
  <c r="M193" i="44"/>
  <c r="M192" i="44"/>
  <c r="M194" i="44"/>
  <c r="M199" i="44"/>
  <c r="M200" i="44"/>
  <c r="M202" i="44"/>
  <c r="M204" i="44"/>
  <c r="N203" i="44"/>
  <c r="N193" i="44"/>
  <c r="N192" i="44"/>
  <c r="N194" i="44"/>
  <c r="N199" i="44"/>
  <c r="N200" i="44"/>
  <c r="N202" i="44"/>
  <c r="N204" i="44"/>
  <c r="O203" i="44"/>
  <c r="O193" i="44"/>
  <c r="O192" i="44"/>
  <c r="O194" i="44"/>
  <c r="O199" i="44"/>
  <c r="O200" i="44"/>
  <c r="O202" i="44"/>
  <c r="O204" i="44"/>
  <c r="P203" i="44"/>
  <c r="P193" i="44"/>
  <c r="P192" i="44"/>
  <c r="P194" i="44"/>
  <c r="P199" i="44"/>
  <c r="P200" i="44"/>
  <c r="P202" i="44"/>
  <c r="P204" i="44"/>
  <c r="Q203" i="44"/>
  <c r="Q193" i="44"/>
  <c r="Q192" i="44"/>
  <c r="Q194" i="44"/>
  <c r="Q199" i="44"/>
  <c r="Q200" i="44"/>
  <c r="Q202" i="44"/>
  <c r="Q204" i="44"/>
  <c r="R203" i="44"/>
  <c r="R193" i="44"/>
  <c r="R192" i="44"/>
  <c r="R194" i="44"/>
  <c r="R199" i="44"/>
  <c r="R200" i="44"/>
  <c r="R202" i="44"/>
  <c r="R204" i="44"/>
  <c r="S203" i="44"/>
  <c r="S193" i="44"/>
  <c r="S192" i="44"/>
  <c r="S194" i="44"/>
  <c r="S199" i="44"/>
  <c r="S200" i="44"/>
  <c r="S202" i="44"/>
  <c r="S204" i="44"/>
  <c r="T203" i="44"/>
  <c r="T193" i="44"/>
  <c r="T192" i="44"/>
  <c r="T194" i="44"/>
  <c r="T199" i="44"/>
  <c r="T200" i="44"/>
  <c r="T202" i="44"/>
  <c r="T204" i="44"/>
  <c r="U203" i="44"/>
  <c r="U193" i="44"/>
  <c r="U192" i="44"/>
  <c r="U194" i="44"/>
  <c r="U199" i="44"/>
  <c r="U200" i="44"/>
  <c r="U202" i="44"/>
  <c r="U204" i="44"/>
  <c r="V203" i="44"/>
  <c r="V193" i="44"/>
  <c r="V192" i="44"/>
  <c r="V194" i="44"/>
  <c r="V199" i="44"/>
  <c r="V200" i="44"/>
  <c r="V202" i="44"/>
  <c r="V204" i="44"/>
  <c r="W203" i="44"/>
  <c r="W193" i="44"/>
  <c r="W192" i="44"/>
  <c r="W194" i="44"/>
  <c r="W199" i="44"/>
  <c r="W200" i="44"/>
  <c r="W202" i="44"/>
  <c r="W204" i="44"/>
  <c r="X203" i="44"/>
  <c r="X193" i="44"/>
  <c r="X192" i="44"/>
  <c r="X194" i="44"/>
  <c r="X199" i="44"/>
  <c r="X200" i="44"/>
  <c r="X202" i="44"/>
  <c r="X204" i="44"/>
  <c r="Y203" i="44"/>
  <c r="Y204" i="44"/>
  <c r="Z203" i="44"/>
  <c r="Z204" i="44"/>
  <c r="AA203" i="44"/>
  <c r="AA204" i="44"/>
  <c r="AB203" i="44"/>
  <c r="AB204" i="44"/>
  <c r="AC203" i="44"/>
  <c r="AC204" i="44"/>
  <c r="AD203" i="44"/>
  <c r="AD204" i="44"/>
  <c r="AE203" i="44"/>
  <c r="AE204" i="44"/>
  <c r="AF203" i="44"/>
  <c r="AF204" i="44"/>
  <c r="AG203" i="44"/>
  <c r="AG204" i="44"/>
  <c r="AH203" i="44"/>
  <c r="AH204" i="44"/>
  <c r="AI203" i="44"/>
  <c r="AI204" i="44"/>
  <c r="AJ203" i="44"/>
  <c r="AJ204" i="44"/>
  <c r="AK203" i="44"/>
  <c r="AK204" i="44"/>
  <c r="AL203" i="44"/>
  <c r="AL204" i="44"/>
  <c r="AM203" i="44"/>
  <c r="AM204" i="44"/>
  <c r="AN203" i="44"/>
  <c r="AN204" i="44"/>
  <c r="AO203" i="44"/>
  <c r="AO204" i="44"/>
  <c r="AP203" i="44"/>
  <c r="AP204" i="44"/>
  <c r="AQ203" i="44"/>
  <c r="AQ204" i="44"/>
  <c r="AR203" i="44"/>
  <c r="AR204" i="44"/>
  <c r="E177" i="44"/>
  <c r="E178" i="44"/>
  <c r="F177" i="44"/>
  <c r="F178" i="44"/>
  <c r="G177" i="44"/>
  <c r="G178" i="44"/>
  <c r="H177" i="44"/>
  <c r="H178" i="44"/>
  <c r="I177" i="44"/>
  <c r="I178" i="44"/>
  <c r="J177" i="44"/>
  <c r="J178" i="44"/>
  <c r="K177" i="44"/>
  <c r="K178" i="44"/>
  <c r="L177" i="44"/>
  <c r="L178" i="44"/>
  <c r="M177" i="44"/>
  <c r="M178" i="44"/>
  <c r="N177" i="44"/>
  <c r="N178" i="44"/>
  <c r="O177" i="44"/>
  <c r="O178" i="44"/>
  <c r="P177" i="44"/>
  <c r="P178" i="44"/>
  <c r="Q177" i="44"/>
  <c r="Q178" i="44"/>
  <c r="R177" i="44"/>
  <c r="R178" i="44"/>
  <c r="S177" i="44"/>
  <c r="S178" i="44"/>
  <c r="T177" i="44"/>
  <c r="T178" i="44"/>
  <c r="U177" i="44"/>
  <c r="U178" i="44"/>
  <c r="V177" i="44"/>
  <c r="V178" i="44"/>
  <c r="W177" i="44"/>
  <c r="W178" i="44"/>
  <c r="X177" i="44"/>
  <c r="X178" i="44"/>
  <c r="Y177" i="44"/>
  <c r="Y178" i="44"/>
  <c r="Z177" i="44"/>
  <c r="Z178" i="44"/>
  <c r="AA177" i="44"/>
  <c r="AA178" i="44"/>
  <c r="AB177" i="44"/>
  <c r="AB178" i="44"/>
  <c r="AC177" i="44"/>
  <c r="AC178" i="44"/>
  <c r="AD177" i="44"/>
  <c r="AD178" i="44"/>
  <c r="AE177" i="44"/>
  <c r="AE178" i="44"/>
  <c r="AF177" i="44"/>
  <c r="AF178" i="44"/>
  <c r="AG177" i="44"/>
  <c r="AG178" i="44"/>
  <c r="AH177" i="44"/>
  <c r="AH178" i="44"/>
  <c r="AI177" i="44"/>
  <c r="AI178" i="44"/>
  <c r="AJ177" i="44"/>
  <c r="AJ178" i="44"/>
  <c r="AK177" i="44"/>
  <c r="AK178" i="44"/>
  <c r="AL177" i="44"/>
  <c r="AL178" i="44"/>
  <c r="AM177" i="44"/>
  <c r="AM178" i="44"/>
  <c r="AN177" i="44"/>
  <c r="AN178" i="44"/>
  <c r="AO177" i="44"/>
  <c r="AO178" i="44"/>
  <c r="AP177" i="44"/>
  <c r="AP178" i="44"/>
  <c r="AQ177" i="44"/>
  <c r="AQ178" i="44"/>
  <c r="AR177" i="44"/>
  <c r="AR178" i="44"/>
  <c r="X7" i="44"/>
  <c r="Y7" i="44"/>
  <c r="Z7" i="44"/>
  <c r="AA7" i="44"/>
  <c r="AB7" i="44"/>
  <c r="AC7" i="44"/>
  <c r="AD7" i="44"/>
  <c r="AE7" i="44"/>
  <c r="AF7" i="44"/>
  <c r="AG7" i="44"/>
  <c r="AH7" i="44"/>
  <c r="AI7" i="44"/>
  <c r="AJ7" i="44"/>
  <c r="AK7" i="44"/>
  <c r="AL7" i="44"/>
  <c r="AM7" i="44"/>
  <c r="AN7" i="44"/>
  <c r="AO7" i="44"/>
  <c r="AP7" i="44"/>
  <c r="AQ7" i="44"/>
  <c r="AR7" i="44"/>
  <c r="E83" i="44"/>
  <c r="E84" i="44"/>
  <c r="F83" i="44"/>
  <c r="F84" i="44"/>
  <c r="G83" i="44"/>
  <c r="G84" i="44"/>
  <c r="H83" i="44"/>
  <c r="H84" i="44"/>
  <c r="I83" i="44"/>
  <c r="I84" i="44"/>
  <c r="J83" i="44"/>
  <c r="J84" i="44"/>
  <c r="K83" i="44"/>
  <c r="K84" i="44"/>
  <c r="L83" i="44"/>
  <c r="L84" i="44"/>
  <c r="M83" i="44"/>
  <c r="M84" i="44"/>
  <c r="N83" i="44"/>
  <c r="N84" i="44"/>
  <c r="O83" i="44"/>
  <c r="O84" i="44"/>
  <c r="P83" i="44"/>
  <c r="P84" i="44"/>
  <c r="Q83" i="44"/>
  <c r="Q84" i="44"/>
  <c r="R83" i="44"/>
  <c r="R84" i="44"/>
  <c r="S83" i="44"/>
  <c r="S84" i="44"/>
  <c r="T83" i="44"/>
  <c r="T84" i="44"/>
  <c r="U83" i="44"/>
  <c r="U84" i="44"/>
  <c r="V83" i="44"/>
  <c r="V84" i="44"/>
  <c r="W83" i="44"/>
  <c r="W84" i="44"/>
  <c r="X83" i="44"/>
  <c r="X84" i="44"/>
  <c r="Y83" i="44"/>
  <c r="Y84" i="44"/>
  <c r="Z83" i="44"/>
  <c r="Z84" i="44"/>
  <c r="AA83" i="44"/>
  <c r="AA84" i="44"/>
  <c r="AB83" i="44"/>
  <c r="AB84" i="44"/>
  <c r="AC83" i="44"/>
  <c r="AC84" i="44"/>
  <c r="AD83" i="44"/>
  <c r="AD84" i="44"/>
  <c r="AE83" i="44"/>
  <c r="AE84" i="44"/>
  <c r="AF83" i="44"/>
  <c r="AF84" i="44"/>
  <c r="AG83" i="44"/>
  <c r="AG84" i="44"/>
  <c r="AH83" i="44"/>
  <c r="AH84" i="44"/>
  <c r="AI83" i="44"/>
  <c r="AI84" i="44"/>
  <c r="AJ83" i="44"/>
  <c r="AJ84" i="44"/>
  <c r="AK83" i="44"/>
  <c r="AK84" i="44"/>
  <c r="AL83" i="44"/>
  <c r="AL84" i="44"/>
  <c r="AM83" i="44"/>
  <c r="AM84" i="44"/>
  <c r="AN83" i="44"/>
  <c r="AN84" i="44"/>
  <c r="AO83" i="44"/>
  <c r="AO84" i="44"/>
  <c r="AP83" i="44"/>
  <c r="AP84" i="44"/>
  <c r="AQ83" i="44"/>
  <c r="AQ84" i="44"/>
  <c r="AR83" i="44"/>
  <c r="AR84" i="44"/>
  <c r="B37" i="15"/>
  <c r="A34" i="15"/>
  <c r="A35" i="15"/>
  <c r="I35" i="15"/>
  <c r="I34" i="15"/>
  <c r="A27" i="15"/>
  <c r="A26" i="15"/>
  <c r="A25" i="15"/>
  <c r="B15" i="15"/>
  <c r="B16" i="15"/>
  <c r="B18" i="15"/>
  <c r="A18" i="15"/>
  <c r="A16" i="15"/>
  <c r="C50" i="28"/>
  <c r="D50" i="28"/>
  <c r="E50" i="28"/>
  <c r="C52" i="28"/>
  <c r="D52" i="28"/>
  <c r="E52" i="28"/>
  <c r="C54" i="28"/>
  <c r="D54" i="28"/>
  <c r="E54" i="28"/>
  <c r="D5" i="35"/>
  <c r="D6" i="35"/>
  <c r="D26" i="35"/>
  <c r="D25" i="35"/>
  <c r="D13" i="35"/>
  <c r="D12" i="35"/>
  <c r="D9" i="35"/>
  <c r="D55" i="15"/>
  <c r="C188" i="44"/>
  <c r="C187" i="44"/>
  <c r="C186" i="44"/>
  <c r="C185" i="44"/>
  <c r="A76" i="10"/>
  <c r="C184" i="44"/>
  <c r="D68" i="15"/>
  <c r="F70" i="15"/>
  <c r="C70" i="15"/>
  <c r="G15" i="36"/>
  <c r="G16" i="36"/>
  <c r="G17" i="36"/>
  <c r="G18" i="36"/>
  <c r="G19" i="36"/>
  <c r="G20" i="36"/>
  <c r="G22" i="36"/>
  <c r="B16" i="36"/>
  <c r="B17" i="36"/>
  <c r="B18" i="36"/>
  <c r="B19" i="36"/>
  <c r="B20" i="36"/>
  <c r="B15" i="36"/>
  <c r="F60" i="15"/>
  <c r="C74" i="10"/>
  <c r="F56" i="10"/>
  <c r="G56" i="10"/>
  <c r="H56" i="10"/>
  <c r="I56" i="10"/>
  <c r="C56" i="10"/>
  <c r="D56" i="10"/>
  <c r="C55" i="10"/>
  <c r="D55" i="10"/>
  <c r="C61" i="10"/>
  <c r="D61" i="10"/>
  <c r="C60" i="10"/>
  <c r="D60" i="10"/>
  <c r="F57" i="10"/>
  <c r="G57" i="10"/>
  <c r="H57" i="10"/>
  <c r="I57" i="10"/>
  <c r="C57" i="10"/>
  <c r="D57" i="10"/>
  <c r="A60" i="10"/>
  <c r="A61" i="10"/>
  <c r="B60" i="10"/>
  <c r="B61" i="10"/>
  <c r="E12" i="41"/>
  <c r="D6" i="41"/>
  <c r="F103" i="10"/>
  <c r="U306" i="44"/>
  <c r="G103" i="10"/>
  <c r="V306" i="44"/>
  <c r="H103" i="10"/>
  <c r="W306" i="44"/>
  <c r="I103" i="10"/>
  <c r="X306" i="44"/>
  <c r="E103" i="10"/>
  <c r="T306" i="44"/>
  <c r="F97" i="10"/>
  <c r="P306" i="44"/>
  <c r="G97" i="10"/>
  <c r="Q306" i="44"/>
  <c r="H97" i="10"/>
  <c r="R306" i="44"/>
  <c r="I97" i="10"/>
  <c r="S306" i="44"/>
  <c r="E97" i="10"/>
  <c r="O306" i="44"/>
  <c r="F91" i="10"/>
  <c r="K306" i="44"/>
  <c r="G91" i="10"/>
  <c r="L306" i="44"/>
  <c r="H91" i="10"/>
  <c r="M306" i="44"/>
  <c r="I91" i="10"/>
  <c r="N306" i="44"/>
  <c r="E91" i="10"/>
  <c r="J306" i="44"/>
  <c r="F306" i="44"/>
  <c r="G306" i="44"/>
  <c r="H306" i="44"/>
  <c r="I306" i="44"/>
  <c r="E306" i="44"/>
  <c r="E305" i="44"/>
  <c r="F305" i="44"/>
  <c r="G305" i="44"/>
  <c r="H305" i="44"/>
  <c r="I305" i="44"/>
  <c r="F304" i="44"/>
  <c r="G304" i="44"/>
  <c r="H304" i="44"/>
  <c r="I304" i="44"/>
  <c r="E304" i="44"/>
  <c r="F300" i="44"/>
  <c r="G300" i="44"/>
  <c r="H300" i="44"/>
  <c r="I300" i="44"/>
  <c r="E300" i="44"/>
  <c r="D306" i="44"/>
  <c r="D305" i="44"/>
  <c r="D304" i="44"/>
  <c r="D300" i="44"/>
  <c r="C290" i="44"/>
  <c r="C291" i="44"/>
  <c r="C297" i="44"/>
  <c r="C222" i="44"/>
  <c r="C254" i="44"/>
  <c r="C219" i="44"/>
  <c r="D198" i="44"/>
  <c r="D194" i="44"/>
  <c r="D199" i="44"/>
  <c r="D197" i="44"/>
  <c r="D193" i="44"/>
  <c r="D192" i="44"/>
  <c r="E90" i="44"/>
  <c r="C3" i="41"/>
  <c r="C77" i="10"/>
  <c r="C69" i="10"/>
  <c r="D69" i="10"/>
  <c r="I109" i="10"/>
  <c r="H109" i="10"/>
  <c r="G109" i="10"/>
  <c r="F109" i="10"/>
  <c r="E109" i="10"/>
  <c r="C78" i="10"/>
  <c r="D75" i="10"/>
  <c r="C70" i="10"/>
  <c r="D70" i="10"/>
  <c r="D74" i="10"/>
  <c r="C46" i="10"/>
  <c r="C47" i="10"/>
  <c r="D50" i="10"/>
  <c r="D49" i="10"/>
  <c r="D48" i="10"/>
  <c r="D47" i="10"/>
  <c r="D46" i="10"/>
  <c r="D42" i="10"/>
  <c r="C40" i="10"/>
  <c r="D40" i="10"/>
  <c r="D39" i="10"/>
  <c r="C37" i="10"/>
  <c r="D37" i="10"/>
  <c r="D36" i="10"/>
  <c r="C35" i="10"/>
  <c r="D35" i="10"/>
  <c r="D34" i="10"/>
  <c r="C32" i="10"/>
  <c r="D32" i="10"/>
  <c r="C31" i="10"/>
  <c r="D31" i="10"/>
  <c r="C30" i="10"/>
  <c r="D30" i="10"/>
  <c r="D29" i="10"/>
  <c r="C27" i="10"/>
  <c r="D27" i="10"/>
  <c r="D26" i="10"/>
  <c r="D25" i="10"/>
  <c r="D24" i="10"/>
  <c r="D23" i="10"/>
  <c r="D21" i="10"/>
  <c r="D20" i="10"/>
  <c r="D19" i="10"/>
  <c r="D18" i="10"/>
  <c r="D17" i="10"/>
  <c r="D16" i="10"/>
  <c r="C14" i="10"/>
  <c r="D14" i="10"/>
  <c r="D13" i="10"/>
  <c r="C10" i="10"/>
  <c r="D10" i="10"/>
  <c r="D9" i="10"/>
  <c r="D11" i="10"/>
  <c r="D8" i="10"/>
  <c r="C11" i="37"/>
  <c r="B11" i="37"/>
  <c r="E11" i="38"/>
  <c r="F11" i="38"/>
  <c r="B56" i="10"/>
  <c r="B57" i="10"/>
  <c r="B58" i="10"/>
  <c r="B59" i="10"/>
  <c r="B62" i="10"/>
  <c r="B55" i="10"/>
  <c r="A56" i="10"/>
  <c r="A57" i="10"/>
  <c r="A58" i="10"/>
  <c r="A59" i="10"/>
  <c r="A62" i="10"/>
  <c r="A55" i="10"/>
  <c r="D17" i="41"/>
  <c r="D18" i="41"/>
  <c r="D19" i="41"/>
  <c r="B24" i="10"/>
  <c r="B25" i="10"/>
  <c r="B26" i="10"/>
  <c r="A24" i="10"/>
  <c r="A25" i="10"/>
  <c r="A26" i="10"/>
  <c r="D59" i="15"/>
  <c r="D58" i="15"/>
  <c r="C110" i="37"/>
  <c r="C135" i="37"/>
  <c r="C117" i="37"/>
  <c r="C136" i="37"/>
  <c r="C137" i="37"/>
  <c r="C141" i="37"/>
  <c r="F16" i="38"/>
  <c r="B110" i="37"/>
  <c r="B135" i="37"/>
  <c r="B117" i="37"/>
  <c r="B136" i="37"/>
  <c r="B137" i="37"/>
  <c r="B141" i="37"/>
  <c r="E16" i="38"/>
  <c r="F17" i="38"/>
  <c r="E17" i="38"/>
  <c r="B124" i="37"/>
  <c r="C81" i="37"/>
  <c r="F14" i="38"/>
  <c r="B81" i="37"/>
  <c r="E14" i="38"/>
  <c r="C54" i="37"/>
  <c r="C72" i="37"/>
  <c r="F13" i="38"/>
  <c r="B54" i="37"/>
  <c r="B72" i="37"/>
  <c r="E13" i="38"/>
  <c r="F15" i="38"/>
  <c r="E15" i="38"/>
  <c r="F12" i="38"/>
  <c r="E12" i="38"/>
  <c r="C28" i="35"/>
  <c r="B28" i="35"/>
  <c r="C27" i="35"/>
  <c r="B27" i="35"/>
  <c r="B26" i="35"/>
  <c r="C26" i="35"/>
  <c r="C25" i="35"/>
  <c r="B25" i="35"/>
  <c r="B19" i="35"/>
  <c r="C19" i="35"/>
  <c r="C18" i="35"/>
  <c r="B18" i="35"/>
  <c r="B16" i="35"/>
  <c r="C16" i="35"/>
  <c r="B13" i="35"/>
  <c r="C13" i="35"/>
  <c r="B14" i="35"/>
  <c r="C14" i="35"/>
  <c r="B15" i="35"/>
  <c r="C15" i="35"/>
  <c r="C12" i="35"/>
  <c r="B12" i="35"/>
  <c r="B7" i="35"/>
  <c r="C7" i="35"/>
  <c r="B6" i="35"/>
  <c r="C6" i="35"/>
  <c r="C5" i="35"/>
  <c r="B5" i="35"/>
  <c r="C4" i="35"/>
  <c r="B4" i="35"/>
  <c r="C73" i="37"/>
  <c r="C22" i="37"/>
  <c r="C25" i="37"/>
  <c r="C35" i="37"/>
  <c r="C45" i="37"/>
  <c r="C46" i="37"/>
  <c r="C211" i="37"/>
  <c r="D211" i="37"/>
  <c r="B73" i="37"/>
  <c r="B22" i="37"/>
  <c r="B25" i="37"/>
  <c r="B35" i="37"/>
  <c r="B45" i="37"/>
  <c r="B46" i="37"/>
  <c r="B211" i="37"/>
  <c r="C207" i="37"/>
  <c r="C213" i="37"/>
  <c r="C217" i="37"/>
  <c r="D217" i="37"/>
  <c r="B207" i="37"/>
  <c r="B213" i="37"/>
  <c r="B217" i="37"/>
  <c r="C205" i="37"/>
  <c r="D205" i="37"/>
  <c r="C204" i="37"/>
  <c r="D204" i="37"/>
  <c r="B205" i="37"/>
  <c r="B204" i="37"/>
  <c r="D213" i="37"/>
  <c r="C214" i="37"/>
  <c r="D214" i="37"/>
  <c r="C215" i="37"/>
  <c r="D215" i="37"/>
  <c r="C216" i="37"/>
  <c r="D216" i="37"/>
  <c r="C212" i="37"/>
  <c r="D212" i="37"/>
  <c r="C209" i="37"/>
  <c r="D209" i="37"/>
  <c r="D207" i="37"/>
  <c r="C206" i="37"/>
  <c r="D206" i="37"/>
  <c r="C210" i="37"/>
  <c r="C208" i="37"/>
  <c r="C104" i="37"/>
  <c r="B104" i="37"/>
  <c r="B216" i="37"/>
  <c r="B215" i="37"/>
  <c r="B214" i="37"/>
  <c r="B212" i="37"/>
  <c r="B210" i="37"/>
  <c r="B209" i="37"/>
  <c r="B208" i="37"/>
  <c r="B206" i="37"/>
  <c r="C159" i="37"/>
  <c r="B159" i="37"/>
  <c r="C139" i="37"/>
  <c r="B139" i="37"/>
  <c r="C138" i="37"/>
  <c r="B138" i="37"/>
  <c r="C132" i="37"/>
  <c r="C134" i="37"/>
  <c r="B132" i="37"/>
  <c r="B134" i="37"/>
  <c r="C133" i="37"/>
  <c r="B133" i="37"/>
  <c r="C118" i="37"/>
  <c r="C124" i="37"/>
  <c r="C127" i="37"/>
  <c r="C129" i="37"/>
  <c r="B118" i="37"/>
  <c r="B127" i="37"/>
  <c r="B129" i="37"/>
  <c r="C128" i="37"/>
  <c r="B128" i="37"/>
  <c r="C126" i="37"/>
  <c r="B126" i="37"/>
  <c r="C125" i="37"/>
  <c r="B125" i="37"/>
  <c r="C120" i="37"/>
  <c r="B120" i="37"/>
  <c r="C119" i="37"/>
  <c r="B119" i="37"/>
  <c r="C82" i="37"/>
  <c r="C83" i="37"/>
  <c r="B82" i="37"/>
  <c r="B83" i="37"/>
  <c r="C74" i="37"/>
  <c r="B74" i="37"/>
  <c r="H75" i="36"/>
  <c r="I75" i="36"/>
  <c r="H76" i="36"/>
  <c r="I76" i="36"/>
  <c r="H77" i="36"/>
  <c r="I77" i="36"/>
  <c r="H78" i="36"/>
  <c r="I78" i="36"/>
  <c r="H79" i="36"/>
  <c r="I79" i="36"/>
  <c r="H80" i="36"/>
  <c r="I80" i="36"/>
  <c r="G75" i="36"/>
  <c r="G76" i="36"/>
  <c r="G77" i="36"/>
  <c r="G78" i="36"/>
  <c r="G79" i="36"/>
  <c r="G80" i="36"/>
  <c r="B75" i="36"/>
  <c r="B76" i="36"/>
  <c r="B77" i="36"/>
  <c r="B78" i="36"/>
  <c r="B79" i="36"/>
  <c r="B80" i="36"/>
  <c r="B74" i="36"/>
  <c r="G61" i="36"/>
  <c r="B60" i="36"/>
  <c r="B61" i="36"/>
  <c r="B59" i="36"/>
  <c r="G59" i="36"/>
  <c r="G60" i="36"/>
  <c r="G63" i="36"/>
  <c r="G64" i="36"/>
  <c r="G65" i="36"/>
  <c r="B48" i="36"/>
  <c r="G48" i="36"/>
  <c r="G56" i="36"/>
  <c r="G55" i="36"/>
  <c r="G24" i="36"/>
  <c r="B108" i="36"/>
  <c r="B109" i="36"/>
  <c r="B110" i="36"/>
  <c r="B111" i="36"/>
  <c r="B107" i="36"/>
  <c r="B104" i="36"/>
  <c r="B105" i="36"/>
  <c r="B103" i="36"/>
  <c r="G118" i="36"/>
  <c r="G102" i="36"/>
  <c r="G101" i="36"/>
  <c r="G100" i="36"/>
  <c r="G99" i="36"/>
  <c r="G90" i="36"/>
  <c r="G74" i="36"/>
  <c r="G58" i="36"/>
  <c r="B99" i="36"/>
  <c r="B100" i="36"/>
  <c r="B101" i="36"/>
  <c r="G14" i="36"/>
  <c r="G6" i="36"/>
  <c r="B12" i="36"/>
  <c r="B11" i="36"/>
  <c r="J11" i="36"/>
  <c r="J7" i="36"/>
  <c r="K7" i="36"/>
  <c r="J8" i="36"/>
  <c r="K8" i="36"/>
  <c r="J9" i="36"/>
  <c r="K6" i="36"/>
  <c r="J6" i="36"/>
  <c r="B35" i="15"/>
  <c r="B22" i="36"/>
  <c r="B43" i="15"/>
  <c r="B118" i="36"/>
  <c r="B38" i="15"/>
  <c r="B112" i="36"/>
  <c r="B34" i="15"/>
  <c r="B106" i="36"/>
  <c r="B65" i="36"/>
  <c r="B19" i="15"/>
  <c r="B20" i="15"/>
  <c r="B89" i="36"/>
  <c r="B21" i="15"/>
  <c r="B102" i="36"/>
  <c r="B7" i="36"/>
  <c r="B8" i="36"/>
  <c r="B9" i="36"/>
  <c r="B6" i="36"/>
  <c r="B14" i="36"/>
  <c r="B13" i="36"/>
  <c r="M6" i="15"/>
  <c r="C7" i="10"/>
  <c r="D7" i="10"/>
  <c r="B40" i="10"/>
  <c r="B8" i="10"/>
  <c r="B9" i="10"/>
  <c r="B10" i="10"/>
  <c r="B11" i="10"/>
  <c r="B16" i="10"/>
  <c r="B17" i="10"/>
  <c r="B18" i="10"/>
  <c r="B19" i="10"/>
  <c r="B20" i="10"/>
  <c r="A17" i="10"/>
  <c r="A18" i="10"/>
  <c r="A20" i="10"/>
  <c r="B7" i="10"/>
  <c r="A8" i="10"/>
  <c r="A9" i="10"/>
  <c r="A10" i="10"/>
  <c r="A7" i="10"/>
  <c r="B42" i="15"/>
  <c r="B33" i="15"/>
  <c r="A33" i="15"/>
  <c r="A24" i="15"/>
  <c r="A15" i="15"/>
  <c r="G7" i="28"/>
  <c r="H7" i="28"/>
  <c r="I7" i="28"/>
  <c r="J7" i="28"/>
  <c r="K7" i="28"/>
  <c r="L7" i="28"/>
  <c r="H40" i="15"/>
  <c r="E40" i="15"/>
  <c r="B12" i="15"/>
  <c r="B35" i="10"/>
  <c r="A35" i="10"/>
  <c r="B6" i="10"/>
  <c r="B39" i="10"/>
  <c r="A39" i="10"/>
  <c r="B38" i="10"/>
  <c r="A38" i="10"/>
  <c r="A6" i="10"/>
  <c r="A30" i="10"/>
  <c r="B30" i="10"/>
  <c r="A31" i="10"/>
  <c r="B31" i="10"/>
  <c r="B32" i="10"/>
  <c r="A33" i="10"/>
  <c r="B33" i="10"/>
  <c r="A34" i="10"/>
  <c r="B34" i="10"/>
  <c r="B37" i="10"/>
  <c r="B21" i="10"/>
  <c r="A22" i="10"/>
  <c r="B22" i="10"/>
  <c r="A23" i="10"/>
  <c r="B23" i="10"/>
  <c r="B27" i="10"/>
  <c r="A28" i="10"/>
  <c r="A29" i="10"/>
  <c r="B29" i="10"/>
  <c r="B14" i="10"/>
  <c r="A15" i="10"/>
  <c r="B15" i="10"/>
  <c r="A16" i="10"/>
  <c r="A12" i="10"/>
  <c r="B12" i="10"/>
  <c r="A13" i="10"/>
  <c r="B13" i="10"/>
  <c r="B48" i="10"/>
  <c r="C58" i="10"/>
  <c r="D58" i="10"/>
  <c r="C59" i="10"/>
  <c r="D59" i="10"/>
  <c r="C62" i="10"/>
  <c r="D62" i="10"/>
  <c r="C72" i="10"/>
  <c r="D72" i="10"/>
  <c r="C73" i="10"/>
  <c r="D76" i="10"/>
  <c r="D77" i="10"/>
  <c r="D78" i="10"/>
  <c r="E78" i="10"/>
  <c r="F78" i="10"/>
  <c r="G78" i="10"/>
  <c r="H78" i="10"/>
  <c r="I78" i="10"/>
  <c r="D200" i="44"/>
  <c r="D202" i="44"/>
  <c r="E301" i="44"/>
  <c r="F301" i="44"/>
  <c r="G301" i="44"/>
  <c r="H301" i="44"/>
  <c r="D301" i="44"/>
  <c r="I301" i="44"/>
  <c r="E302" i="44"/>
  <c r="F302" i="44"/>
  <c r="G302" i="44"/>
  <c r="H302" i="44"/>
  <c r="D302" i="44"/>
  <c r="I302" i="44"/>
  <c r="E303" i="44"/>
  <c r="F303" i="44"/>
  <c r="G303" i="44"/>
  <c r="H303" i="44"/>
  <c r="D303" i="44"/>
  <c r="I303" i="4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56b7e575-68e1-41ec-8325-d0c7e01a3a7a)$;location=Table1" command="SELECT * FROM [Table1]"/>
  </connection>
</connections>
</file>

<file path=xl/sharedStrings.xml><?xml version="1.0" encoding="utf-8"?>
<sst xmlns="http://schemas.openxmlformats.org/spreadsheetml/2006/main" count="1223" uniqueCount="963">
  <si>
    <t>Imprumuturi bancare</t>
  </si>
  <si>
    <t>Rambursare imprumut bancar</t>
  </si>
  <si>
    <t xml:space="preserve">Dobanzi </t>
  </si>
  <si>
    <t>Rambursare imprumut (incl.dobanzi)</t>
  </si>
  <si>
    <t>TOTAL</t>
  </si>
  <si>
    <t>Construcţii şi instalaţii</t>
  </si>
  <si>
    <t>Dotări</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</si>
  <si>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</si>
  <si>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</si>
  <si>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</si>
  <si>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</si>
  <si>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</si>
  <si>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</si>
  <si>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</si>
  <si>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</si>
  <si>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</si>
  <si>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</si>
  <si>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</si>
  <si>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</si>
  <si>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</si>
  <si>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</si>
  <si>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</si>
  <si>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</si>
  <si>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</si>
  <si>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</si>
  <si>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</si>
  <si>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</si>
  <si>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</si>
  <si>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</si>
  <si>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</si>
  <si>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</si>
  <si>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</si>
  <si>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</si>
  <si>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</si>
  <si>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</si>
  <si>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</si>
  <si>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</si>
  <si>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</si>
  <si>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</si>
  <si>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</si>
  <si>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</si>
  <si>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</si>
  <si>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</si>
  <si>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</si>
  <si>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</si>
  <si>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</si>
  <si>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</si>
  <si>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</si>
  <si>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</si>
  <si>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</si>
  <si>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</si>
  <si>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</si>
  <si>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</si>
  <si>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</si>
  <si>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</si>
  <si>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</si>
  <si>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</si>
  <si>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</si>
  <si>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</si>
  <si>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</si>
  <si>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</si>
  <si>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</si>
  <si>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</si>
  <si>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</si>
  <si>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</si>
  <si>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</si>
  <si>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</si>
  <si>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</si>
  <si>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</si>
  <si>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</si>
  <si>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</si>
  <si>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</si>
  <si>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</si>
  <si>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</si>
  <si>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</si>
  <si>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</si>
  <si>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</si>
  <si>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</si>
  <si>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</si>
  <si>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</si>
  <si>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</si>
  <si>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</si>
  <si>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</si>
  <si>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</si>
  <si>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</si>
  <si>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</si>
  <si>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</si>
  <si>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</si>
  <si>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</si>
  <si>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</si>
  <si>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</si>
  <si>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</si>
  <si>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</si>
  <si>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</si>
  <si>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</si>
  <si>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</si>
  <si>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</si>
  <si>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</si>
  <si>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</si>
  <si>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</si>
  <si>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</si>
  <si>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</si>
  <si>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</si>
  <si>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</si>
  <si>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</si>
  <si>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</si>
  <si>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</si>
  <si>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</si>
  <si>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</si>
  <si>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</si>
  <si>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</si>
  <si>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</si>
  <si>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</si>
  <si>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</si>
  <si>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</si>
  <si>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</si>
  <si>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</si>
  <si>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</si>
  <si>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</si>
  <si>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</si>
  <si>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Tip cheltuială</t>
  </si>
  <si>
    <t>U.M.</t>
  </si>
  <si>
    <t>Valoare TVA</t>
  </si>
  <si>
    <t>Cheltuieli eligibile fără TVA</t>
  </si>
  <si>
    <t>Cheltuieli neeligibile fără TVA</t>
  </si>
  <si>
    <t>TVA neeligibil</t>
  </si>
  <si>
    <t>Total cheltuieli eligibile</t>
  </si>
  <si>
    <t>Buget de stat</t>
  </si>
  <si>
    <t>Ajutor de stat</t>
  </si>
  <si>
    <t>Subcategorie ajutor de stat</t>
  </si>
  <si>
    <t>Furnizat</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</si>
  <si>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</si>
  <si>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</si>
  <si>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</si>
  <si>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</si>
  <si>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</si>
  <si>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</si>
  <si>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</si>
  <si>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</si>
  <si>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</si>
  <si>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</si>
  <si>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</si>
  <si>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</si>
  <si>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</si>
  <si>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</si>
  <si>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</si>
  <si>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</si>
  <si>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</si>
  <si>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</si>
  <si>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</si>
  <si>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</si>
  <si>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</si>
  <si>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</si>
  <si>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</si>
  <si>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</si>
  <si>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</si>
  <si>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</si>
  <si>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</si>
  <si>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</si>
  <si>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</si>
  <si>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</si>
  <si>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</si>
  <si>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</si>
  <si>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</si>
  <si>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</si>
  <si>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</si>
  <si>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</si>
  <si>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</si>
  <si>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</si>
  <si>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</si>
  <si>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</si>
  <si>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</si>
  <si>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</si>
  <si>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</si>
  <si>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</si>
  <si>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</si>
  <si>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</si>
  <si>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</si>
  <si>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</si>
  <si>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</si>
  <si>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</si>
  <si>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</si>
  <si>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</si>
  <si>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</si>
  <si>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</si>
  <si>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</si>
  <si>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</si>
  <si>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</si>
  <si>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</si>
  <si>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</si>
  <si>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</si>
  <si>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</si>
  <si>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</si>
  <si>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</si>
  <si>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</si>
  <si>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</si>
  <si>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</si>
  <si>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</si>
  <si>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</si>
  <si>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</si>
  <si>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</si>
  <si>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</si>
  <si>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</si>
  <si>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</si>
  <si>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</si>
  <si>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</si>
  <si>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</si>
  <si>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</si>
  <si>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</si>
  <si>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</si>
  <si>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</si>
  <si>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</si>
  <si>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</si>
  <si>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</si>
  <si>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</si>
  <si>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</si>
  <si>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</si>
  <si>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</si>
  <si>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</si>
  <si>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</si>
  <si>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</si>
  <si>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</si>
  <si>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</si>
  <si>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</si>
  <si>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</si>
  <si>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</si>
  <si>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</si>
  <si>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</si>
  <si>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</si>
  <si>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</si>
  <si>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</si>
  <si>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</si>
  <si>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</si>
  <si>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</si>
  <si>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</si>
  <si>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</si>
  <si>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</si>
  <si>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</si>
  <si>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</si>
  <si>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</si>
  <si>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</si>
  <si>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</si>
  <si>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</si>
  <si>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</si>
  <si>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</si>
  <si>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</si>
  <si>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</si>
  <si>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</si>
  <si>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</si>
  <si>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</si>
  <si>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</si>
  <si>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</si>
  <si>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</si>
  <si>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</si>
  <si>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</si>
  <si>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</si>
  <si>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</si>
  <si>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</si>
  <si>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</si>
  <si>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</si>
  <si>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</si>
  <si>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</si>
  <si>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</si>
  <si>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</si>
  <si>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</si>
  <si>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</si>
  <si>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</si>
  <si>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</si>
  <si>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</si>
  <si>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</si>
  <si>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</si>
  <si>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</si>
  <si>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</si>
  <si>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</si>
  <si>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</si>
  <si>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</si>
  <si>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</si>
  <si>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</si>
  <si>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</si>
  <si>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</si>
  <si>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</si>
  <si>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</si>
  <si>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</si>
  <si>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</si>
  <si>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</si>
  <si>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</si>
  <si>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</si>
  <si>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</si>
  <si>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</si>
  <si>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</si>
  <si>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</si>
  <si>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</si>
  <si>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</si>
  <si>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</si>
  <si>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</si>
  <si>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</si>
  <si>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</si>
  <si>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</si>
  <si>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</si>
  <si>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</si>
  <si>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</si>
  <si>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</si>
  <si>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</si>
  <si>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</si>
  <si>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</si>
  <si>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</si>
  <si>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</si>
  <si>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</si>
  <si>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</si>
  <si>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</si>
  <si>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</si>
  <si>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</si>
  <si>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</si>
  <si>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</si>
  <si>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</si>
  <si>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</si>
  <si>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</si>
  <si>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</si>
  <si>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</si>
  <si>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</si>
  <si>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</si>
  <si>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</si>
  <si>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</si>
  <si>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</si>
  <si>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</si>
  <si>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</si>
  <si>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</si>
  <si>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</si>
  <si>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</si>
  <si>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</si>
  <si>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</si>
  <si>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Introducere: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</si>
  <si>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</si>
  <si>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</si>
  <si>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</si>
  <si>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</si>
  <si>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</si>
  <si>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</si>
  <si>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</si>
  <si>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1.4. 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</si>
  <si>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</si>
  <si>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</si>
  <si>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</si>
  <si>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</si>
  <si>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</si>
  <si>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</si>
  <si>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</si>
  <si>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</si>
  <si>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</si>
  <si>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</si>
  <si>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</si>
  <si>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</si>
  <si>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</si>
  <si>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</si>
  <si>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</si>
  <si>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</si>
  <si>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</si>
  <si>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</si>
  <si>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</si>
  <si>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</si>
  <si>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</si>
  <si>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</si>
  <si>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</si>
  <si>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</si>
  <si>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</si>
  <si>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</si>
  <si>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</si>
  <si>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</si>
  <si>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</si>
  <si>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</si>
  <si>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Denumire servicii</t>
  </si>
  <si>
    <t>Denumire lucrărilor</t>
  </si>
  <si>
    <t>Categorie bugetară</t>
  </si>
  <si>
    <t xml:space="preserve"> subcategorie bugetară</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</si>
  <si>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</si>
  <si>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</si>
  <si>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</si>
  <si>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</si>
  <si>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</si>
  <si>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</si>
  <si>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</si>
  <si>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</si>
  <si>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Elaborarea documentație tehnice in faza PT</t>
  </si>
  <si>
    <t>Actualizarea informatiilor tehnice, plan de situații, topografice, corespondenta PT</t>
  </si>
  <si>
    <t>Servicii de audit pentru siguranta rutiera</t>
  </si>
  <si>
    <t>Actiualizarea documentație tehnice aferente proiectlui</t>
  </si>
  <si>
    <t>euro</t>
  </si>
  <si>
    <t>3- Buget Cerere SMIS</t>
  </si>
  <si>
    <t>4- Deviz</t>
  </si>
  <si>
    <t>5- Buget Cerere</t>
  </si>
  <si>
    <t>Anunț de începere</t>
  </si>
  <si>
    <t>Anunt de  finalizare a proiectului</t>
  </si>
  <si>
    <t xml:space="preserve"> Panouri temporare</t>
  </si>
  <si>
    <t>Placă permanentă</t>
  </si>
  <si>
    <t>Autocolante.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</si>
  <si>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</si>
  <si>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</si>
  <si>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</si>
  <si>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Se  introduc datele din situatiile financiare ale beneficiarului,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</si>
  <si>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</si>
  <si>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</si>
  <si>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</si>
  <si>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</si>
  <si>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</si>
  <si>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</si>
  <si>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</si>
  <si>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   Cheltuielile pentru  pentru asigurarea devierii utilităţilor publice, și nu pot acoperi cheltuieli de introducere sau modernizare a utilităților aflate în ampriza drumului.</t>
  </si>
  <si>
    <t>Decontarea cheltuielilor aferente 5.1.2 se realizează pe baza situațiilor de lucrări detaliate la nivel de articol de deviz</t>
  </si>
  <si>
    <t>Dotările trebuie să fie din categoria  mijloacelor fixe cu respectarea legislatiei in vigoare.</t>
  </si>
  <si>
    <t>În limita a 10% din valoarea totala eligibila a proiectului.                                                                                     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</si>
  <si>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</si>
  <si>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</si>
  <si>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</si>
  <si>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</si>
  <si>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</si>
  <si>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</si>
  <si>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</si>
  <si>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</si>
  <si>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</si>
  <si>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</si>
  <si>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</si>
  <si>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</si>
  <si>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</si>
  <si>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</si>
  <si>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</si>
  <si>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</si>
  <si>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</si>
  <si>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</si>
  <si>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</si>
  <si>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</si>
  <si>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</si>
  <si>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</si>
  <si>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</si>
  <si>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</si>
  <si>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</si>
  <si>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Cheltuieli cu impozitul pe profit</t>
  </si>
  <si>
    <t>CHELTUIELI FINANCIARE, din care:</t>
  </si>
  <si>
    <t>REZULTATUL PATRIMONIAL AL EXERCITIULUI (NET)</t>
  </si>
  <si>
    <t xml:space="preserve">Cheltuieli cu activitățile obligatorii de informare și publicitate aferente proiectului sunt eligibile în conformitate cu prevederile contractului de finanţare, în limita a 10000 lei (inclusiv TVA).
în cadrul acestui apel cheltuielile obligatorii cu informarea și publicitatea sunt următoarele: 
- anunț de începere / finalizare a proiectului
- panouri temporare 
- placă permanentă
- autocolante. </t>
  </si>
  <si>
    <t>CAP. 2  Cheltuieli pentru asigurarea utilităţilor necesare obiectivului</t>
  </si>
  <si>
    <t>Cap.3 - Cheltuieli pentru proiectare şi asistenţă tehnică, include</t>
  </si>
  <si>
    <t>Cap. 4 -  Cheltuieli pentru investiţia de bază</t>
  </si>
  <si>
    <t>CAP. 4.3. Construcţii, instalaţii și dotări (utilaje, echipamente tehnologice şi funcţionale cu sau fără montaj, dotări, active necorporale) aferente măsurilor conexe care contribuie la implementarea componentei care nu conduc la creșterea eficienței energetice și includ lucrări de intervenție/activități aferente investiției de bază, inclusiv măsuri de consolidare structurală în funcție de nivelul de expunere și vulnerabilitate la riscurile identificate.</t>
  </si>
  <si>
    <t>Se cuprind cheltuielile cu achiziționarea activelor necorporale: drepturi referitoare la brevete, licențe, know-how sau cunoștințe tehnice nebrevetate.</t>
  </si>
  <si>
    <t>Cap. 5- Alte cheltuieli</t>
  </si>
  <si>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</si>
  <si>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</si>
  <si>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</si>
  <si>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</si>
  <si>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</si>
  <si>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</si>
  <si>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</si>
  <si>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</si>
  <si>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</si>
  <si>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</si>
  <si>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</si>
  <si>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</si>
  <si>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</si>
  <si>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</si>
  <si>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</si>
  <si>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</si>
  <si>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</si>
  <si>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</si>
  <si>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</si>
  <si>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</si>
  <si>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</si>
  <si>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</si>
  <si>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</si>
  <si>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Denumire apel: Investiții în clădirile publice în vederea asigurării/creșterii eficienței energetice și măsuri pentru utilizarea unor surse regenerabile de energie</t>
  </si>
  <si>
    <t>Denumire Prioritate: Eficienta energetica si infrastructura verde</t>
  </si>
  <si>
    <t>Denumire Obiectiv specific: Promovarea eficienței energetice și reducerea emisiilor de gaze cu efect de seră</t>
  </si>
  <si>
    <t>Model de proiecții financiare - venituri si cheltuieli din activitatea corespunzătoare proiectului de investiții</t>
  </si>
  <si>
    <t>Venituri, Cheltuieli aferente activitatii corespunzatoare proiectului de investitie FARA investitie / an</t>
  </si>
  <si>
    <t>total</t>
  </si>
  <si>
    <t>VENITURI OPERATIONALE</t>
  </si>
  <si>
    <t xml:space="preserve">Venituri din vanzari produse </t>
  </si>
  <si>
    <t xml:space="preserve">Venituri din prestari servicii </t>
  </si>
  <si>
    <t xml:space="preserve">Venituri din vanzari marfuri </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</si>
  <si>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</si>
  <si>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</si>
  <si>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</si>
  <si>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</si>
  <si>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</si>
  <si>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</si>
  <si>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</si>
  <si>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Venituri din concesiunea spatiilor adiacente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</si>
  <si>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</si>
  <si>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</si>
  <si>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</si>
  <si>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</si>
  <si>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</si>
  <si>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</si>
  <si>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</si>
  <si>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</si>
  <si>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</si>
  <si>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</si>
  <si>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</si>
  <si>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</si>
  <si>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</si>
  <si>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</si>
  <si>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</si>
  <si>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</si>
  <si>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</si>
  <si>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</si>
  <si>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</si>
  <si>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</si>
  <si>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</si>
  <si>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</si>
  <si>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</si>
  <si>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</si>
  <si>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</si>
  <si>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</si>
  <si>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</si>
  <si>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</si>
  <si>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</si>
  <si>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implementare si operare</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</si>
  <si>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</si>
  <si>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</si>
  <si>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</si>
  <si>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</si>
  <si>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</si>
  <si>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</si>
  <si>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</si>
  <si>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</si>
  <si>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</si>
  <si>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</si>
  <si>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</si>
  <si>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</si>
  <si>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</si>
  <si>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</si>
  <si>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</si>
  <si>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</si>
  <si>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</si>
  <si>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Venituri, Cheltuieli / an</t>
  </si>
  <si>
    <t>ACOPERIRE INVESTITIE</t>
  </si>
  <si>
    <t>pre-implementare</t>
  </si>
  <si>
    <t>Implementare si operare</t>
  </si>
  <si>
    <t>Incasari, plati, fluxuri de numerar</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</si>
  <si>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</si>
  <si>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</si>
  <si>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</si>
  <si>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</si>
  <si>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</si>
  <si>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</si>
  <si>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</si>
  <si>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</si>
  <si>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</si>
  <si>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</si>
  <si>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</si>
  <si>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</si>
  <si>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</si>
  <si>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Contributie publica (veniturile nete actualizate, pentru proiecte generatoare de profit)</t>
  </si>
  <si>
    <t xml:space="preserve">total </t>
  </si>
  <si>
    <t>an</t>
  </si>
  <si>
    <t>buget cerere</t>
  </si>
  <si>
    <t>calculat</t>
  </si>
  <si>
    <t>TOTAL CHELTUIELI ELIGIBILE</t>
  </si>
  <si>
    <t>TOTAL CHELTUIELI NE-ELIGIBILE</t>
  </si>
  <si>
    <t>% cheltuieli eligibile</t>
  </si>
  <si>
    <r>
      <t xml:space="preserve">INFORMATII AFERENTE </t>
    </r>
    <r>
      <rPr>
        <b/>
        <sz val="9"/>
        <color rgb="FFFF0000"/>
        <rFont val="Calibri"/>
        <family val="2"/>
        <scheme val="minor"/>
      </rPr>
      <t>FINANTARII PROIECTULUI DE INVESTITIE</t>
    </r>
  </si>
  <si>
    <t>Total resurse</t>
  </si>
  <si>
    <t>an 9</t>
  </si>
  <si>
    <t>an 10</t>
  </si>
  <si>
    <t>PROIECTII FINANCIARE FARA INVESTITIE</t>
  </si>
  <si>
    <t>PROIECTII FINANCIARE CU INVESTITIE</t>
  </si>
  <si>
    <t xml:space="preserve">PROIECTII FINANCIARE INCREMENTALE (marginale) </t>
  </si>
  <si>
    <t>Categorie Solicitant</t>
  </si>
  <si>
    <t>Valoare totală ELIGIBILA aferenta categoriei de solicitanti</t>
  </si>
  <si>
    <t>Total eligibil cerere de finantare</t>
  </si>
  <si>
    <t>Active corporale si active necorporale</t>
  </si>
  <si>
    <t>Valoare de inventar (lei)</t>
  </si>
  <si>
    <t>[denumire activ corporal/necorporal]</t>
  </si>
  <si>
    <t>Cheltuieli cu inlocuirile echipamentelor cu durata scurta de viata</t>
  </si>
  <si>
    <t>In acest tabel sunt inregistrate incasarile si platile aferente activitatilor de exploatare si de investitii generate exclusiv de proiectul de investitie</t>
  </si>
  <si>
    <t>TVA eligibil (nedeductibil) ?
(selecteaza)</t>
  </si>
  <si>
    <t>DA</t>
  </si>
  <si>
    <t>Rata de actualizare financiară</t>
  </si>
  <si>
    <t>Implementare si operare (ani)</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</si>
  <si>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</si>
  <si>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</si>
  <si>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</si>
  <si>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</si>
  <si>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</si>
  <si>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</si>
  <si>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</si>
  <si>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</si>
  <si>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</si>
  <si>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</si>
  <si>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</si>
  <si>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</si>
  <si>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</si>
  <si>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Pondere (%)</t>
  </si>
  <si>
    <t>Durata de viata (ani)</t>
  </si>
  <si>
    <t>Durata de viata medie (ani)</t>
  </si>
  <si>
    <t>Amortizarea anuala (lei/an)</t>
  </si>
  <si>
    <t>[completați cu denumirea activului]</t>
  </si>
  <si>
    <t xml:space="preserve">CHELTUIELI CU INLOCUIREA ACTIVELOR CU DURATA SCURTA DE VIATA </t>
  </si>
  <si>
    <t>Frecventa de inlocuire (ani)</t>
  </si>
  <si>
    <t>lei/an</t>
  </si>
  <si>
    <t>TOTAL CHELTUIELI CU INLOCUIRILE DE ECHIPAMENTE</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</si>
  <si>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</si>
  <si>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</si>
  <si>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</si>
  <si>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</si>
  <si>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</si>
  <si>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</si>
  <si>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</si>
  <si>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</si>
  <si>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</si>
  <si>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</si>
  <si>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</si>
  <si>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</si>
  <si>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</si>
  <si>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</si>
  <si>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</si>
  <si>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</si>
  <si>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</si>
  <si>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</si>
  <si>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</si>
  <si>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</si>
  <si>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SE mentioneaza DA/NU</t>
  </si>
  <si>
    <t>Incasari aferente veniturilor operationale</t>
  </si>
  <si>
    <t>Venituri din operare incrementale</t>
  </si>
  <si>
    <t>Cheltuieli din operare incrementale</t>
  </si>
  <si>
    <t>Determinarea sustenabilitatii financiare a proiectului</t>
  </si>
  <si>
    <t xml:space="preserve">Rata de actualizare financiara avuta in vedere la calculul profitului este </t>
  </si>
  <si>
    <t>Flux de numerar net din activitatea operationala</t>
  </si>
  <si>
    <t>data-luna-an</t>
  </si>
  <si>
    <t>CONTRIBUTIE PROPRIE, din care:</t>
  </si>
  <si>
    <t>Surse proprii</t>
  </si>
  <si>
    <t>Contributie publica (veniturile nete actualizate, pentru proiecte generatoare de venit)</t>
  </si>
  <si>
    <t>Imprumuturi bancare (surse imprumutate)</t>
  </si>
  <si>
    <t>Profitul din exploatare</t>
  </si>
  <si>
    <t>Cheltuieli cu energia termica, energie electrica</t>
  </si>
  <si>
    <t>FLUXUL DE NUMERAR DIN ACTIVITATEA OPERATIONALA</t>
  </si>
  <si>
    <t>Durata de implementare a proiectului</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</si>
  <si>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</si>
  <si>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</si>
  <si>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</si>
  <si>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</si>
  <si>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</si>
  <si>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</si>
  <si>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</si>
  <si>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</si>
  <si>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</si>
  <si>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</si>
  <si>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</si>
  <si>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</si>
  <si>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</si>
  <si>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</si>
  <si>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</si>
  <si>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Valoare TVA (TOTAL)</t>
  </si>
  <si>
    <t>CHELTUIELILE ELIGIBILE la care se aplica procentele de finantare</t>
  </si>
  <si>
    <t>RATA NECESARULUI DE FINANTARE</t>
  </si>
  <si>
    <t>AN 21</t>
  </si>
  <si>
    <t>AN 22</t>
  </si>
  <si>
    <t>AN 23</t>
  </si>
  <si>
    <t>AN 24</t>
  </si>
  <si>
    <t>AN 25</t>
  </si>
  <si>
    <t>II.c.</t>
  </si>
  <si>
    <t>2- Export SMIS</t>
  </si>
  <si>
    <t>11- Calcul profit din operare</t>
  </si>
  <si>
    <t>Rata de co-finantare solicitat</t>
  </si>
  <si>
    <t>Tip Solicitant</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</si>
  <si>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</si>
  <si>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Venituri din taxe (depăşirea duratei de şcolarizare prevăzute de lege, admiteri, înmatriculări, reînmatriculări, repetarea examenelor şi a altor forme de verificare, care depăşesc prevederile planului de învăţământ)</t>
  </si>
  <si>
    <t>Venituri din taxe (aferente altor activităţi neincluse în planul de învăţământ</t>
  </si>
  <si>
    <t>Alte venituri în învățământ</t>
  </si>
  <si>
    <t>Alte venituri din prestări de servicii și alte activități</t>
  </si>
  <si>
    <t>Venituri din organizarea de cursuri de calificare și conversie
profesională, specializare și perfecționare</t>
  </si>
  <si>
    <t>Cheltuieli cu evaluarea periodică a elevilor</t>
  </si>
  <si>
    <t>cheltuieli pentru concursuri școlare și activități educative extrașcolare
organizate în cadrul sistemului de învățământ;</t>
  </si>
  <si>
    <t>Cheltuieli cu pregătirea profesională</t>
  </si>
  <si>
    <t xml:space="preserve">cheltuielilor ocazionate de investigaţiile paraclinice </t>
  </si>
  <si>
    <t>Venituri din închirierea unor spaţii medicale, echipamente sau aparatură medicală către alţi furnizori de servicii medicale</t>
  </si>
  <si>
    <t>Venituri din contracte privind furnizarea de servicii medicale încheiate cu casele de asigurări private sau cu operatori economici;</t>
  </si>
  <si>
    <t>Venituri din editarea şi difuzarea unor publicaţii cu caracter medical;</t>
  </si>
  <si>
    <t xml:space="preserve"> Venituri din servicii medicale, hoteliere sau de altă natură, furnizate la cererea unor terţi;</t>
  </si>
  <si>
    <t>Venituri din servicii de asistenţă medicală la domiciliu, acordate la cererea pacienţilor sau, după caz, în baza unui contract de furnizare de servicii de îngrijiri medicale la domiciliu,</t>
  </si>
  <si>
    <t>Cheltuielile cu subvenții pentru internate și cantine;</t>
  </si>
  <si>
    <t>Cheltuieli cu  cu medicamentele, reactivi şi materiale sanitare</t>
  </si>
  <si>
    <t>Solicitant din categoria Autorităţi şi instituţii publice locale, inclusiv Parteneriate între Autorităţi şi instituţii publice locale</t>
  </si>
  <si>
    <t>Solicitant din categoria Autorităţi publice centrale,  inclusiv Parteneriate intre Autoritati publice centrale</t>
  </si>
  <si>
    <t>datele se introduc manual</t>
  </si>
  <si>
    <t>Solicitant parteneriate intre APL si Apc</t>
  </si>
  <si>
    <t>Parteneriat între una sau mai multe autorității publice centrale și una sau mai multe autorități publice locale</t>
  </si>
  <si>
    <t>Membru partener  APL</t>
  </si>
  <si>
    <t>Membru partener APC</t>
  </si>
  <si>
    <r>
      <t xml:space="preserve">Se vor introduce veniturile si cheltuielile rezultate din </t>
    </r>
    <r>
      <rPr>
        <b/>
        <u/>
        <sz val="8"/>
        <color theme="1"/>
        <rFont val="Calibri"/>
        <family val="2"/>
        <scheme val="minor"/>
      </rPr>
      <t>activitatea corespunzătoare proiectului de investiții, în condițiile în care activitatea s-ar desfășura fără investiție</t>
    </r>
    <r>
      <rPr>
        <b/>
        <sz val="8"/>
        <color theme="1"/>
        <rFont val="Calibri"/>
        <family val="2"/>
        <scheme val="minor"/>
      </rPr>
      <t xml:space="preserve">. 
</t>
    </r>
  </si>
  <si>
    <r>
      <t xml:space="preserve">Observatie: 
Se vor introduce veniturile si cheltuielile rezultate din </t>
    </r>
    <r>
      <rPr>
        <b/>
        <u/>
        <sz val="8"/>
        <color theme="1"/>
        <rFont val="Calibri"/>
        <family val="2"/>
        <scheme val="minor"/>
      </rPr>
      <t>activitatea corespunzătoare proiectului de investiții, în condițiile în care activitatea s-ar desfășura cu investiția</t>
    </r>
    <r>
      <rPr>
        <b/>
        <sz val="8"/>
        <color theme="1"/>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</si>
  <si>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</si>
  <si>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</si>
  <si>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Venituri din valorificarea produselor obținute din activitatea proprie sau anexă</t>
  </si>
  <si>
    <t>Contributia elevilor  pentru internate, camine si cantine</t>
  </si>
  <si>
    <t>Venituri din serbari si spectacole scolare, manifestari culturale, artistice si sportive</t>
  </si>
  <si>
    <t>Venituri din concesiuni și închirieri de către instituțiile publice</t>
  </si>
  <si>
    <t>Contracte de cercetare</t>
  </si>
  <si>
    <t>Coplata pentru unele servicii medicale</t>
  </si>
  <si>
    <t>Cheltuieli cu bursele elevilor;</t>
  </si>
  <si>
    <t>Cheltuieli pentru transportul elevilor;</t>
  </si>
  <si>
    <t>Cheltuielile pentru naveta cadrelor didactice și a personalului didactic auxiliar;</t>
  </si>
  <si>
    <t>Cheltuieli pentru asigurarea securității și sănătății în muncă, pentru personalul
angajat, preșcolari și elevi;</t>
  </si>
  <si>
    <t>Cheltuieli pentru examinarea medicală obligatorie periodică a salariaților din
învățământul preuniversitar, cu excepția celor care, potrivit legii, se
efectuează gratuit;</t>
  </si>
  <si>
    <t>Plati TVA</t>
  </si>
  <si>
    <t>Rambursari TVA</t>
  </si>
  <si>
    <t>Impozit</t>
  </si>
  <si>
    <t>Cheltuieli pentru impozite si taxe</t>
  </si>
  <si>
    <t xml:space="preserve">Disponibil de numerar la inceputul perioadei </t>
  </si>
  <si>
    <t xml:space="preserve">Disponibil de numerar la sfarsitul perioadei </t>
  </si>
  <si>
    <t>Se introduc datele solicitate în conformitate cu Documentația tehnico economica-economica, inclusiv contractul de lucrări si actele adiționale, dacă este cazul (Devizul actualizat la momentul depunerii cererii de finantare). Se vor completa doar celulele evidentiate!</t>
  </si>
  <si>
    <t>Datele se introduc numai in celulele marcate cu albastru;  datele se introduc in LEI. A nu se modifica formulele de calcul - acestea sunt calculate automat in urma introducerii datelor de intrare.</t>
  </si>
  <si>
    <t>Completați proiectia financiara privind costurile investitiei pe anii de implementare (an 1…5), in functie de perioada de implementare a proiectului.</t>
  </si>
  <si>
    <t xml:space="preserve"> Se determina sustanabilitatea proiectului de investitie, in functie de fluxul de numerar total cumulat</t>
  </si>
  <si>
    <t>Se determina finanţarea nerambursabila pentru proiectele generatoare de profit</t>
  </si>
  <si>
    <t>Consultanţă la elaborarea cererii de finantare și a tuturor studiilor necesare întocmirii acesteia (inclusiv cheltuieli cu întocmirea de strategii pentru eficiență energetică (ex. strategii de reducere a emisiilor de CO2/eficienta energetica) ce vizează realizarea de proiecte care pot fi implementate prin POR 2021-2027</t>
  </si>
  <si>
    <t>TOTAL GENERAL DEVIZ HOTĂRÂRE nr. 907/2016</t>
  </si>
  <si>
    <t xml:space="preserve">Cheltuieli cu servicii pentru organizarea de evenimente </t>
  </si>
  <si>
    <t xml:space="preserve">Cheltuieli cu deplasarea pentru participanti </t>
  </si>
  <si>
    <t>TOTAL DEVIZ PROIECT</t>
  </si>
  <si>
    <t xml:space="preserve">Construcţii, instalaţii  aferente măsurilor conexe </t>
  </si>
  <si>
    <t>Cheltuieli cu deplasarea pentru participant</t>
  </si>
  <si>
    <t xml:space="preserve"> </t>
  </si>
  <si>
    <t>Categorie DEVIZ</t>
  </si>
  <si>
    <t xml:space="preserve">3.7.2.              </t>
  </si>
  <si>
    <t>a) 3.7.1       b) 3.7.1                         c) 3.6.</t>
  </si>
  <si>
    <t xml:space="preserve">a) 3.8.1.1.;     38.1.2,                     b) 3.8.2. </t>
  </si>
  <si>
    <t xml:space="preserve">4.1 │Construcţii şi instalaţii;   4.2 Montaj utilaje, echipamente tehnologice  si funcţionale                                     </t>
  </si>
  <si>
    <t>4.3, 4.4., 4.5</t>
  </si>
  <si>
    <t>4.6.</t>
  </si>
  <si>
    <t>4.1.-4.6</t>
  </si>
  <si>
    <t>5.1.1</t>
  </si>
  <si>
    <t xml:space="preserve">CAP. 6. Cheltuieli pentru informare şi publicitate 
</t>
  </si>
  <si>
    <t xml:space="preserve">CAP. 5.3. Cheltuieli diverse şi neprevăzute                                                                                                                                                         
</t>
  </si>
  <si>
    <t>CAP. 1.2. Amenajări pentru protecţia mediului şi aducerea la starea iniţială
Se includ cheltuielile efectuate pentru lucrări şi acţiuni de protecţia mediului, inclusiv pentru refacerea cadrului natural după terminarea lucrărilor, de exemplu: plantare de copaci, reamenajare spaţii verzi, lucrări/acțiuni pentru protecția mediului.</t>
  </si>
  <si>
    <t>CAP. 3  Cheltuieli pentru proiectare şi asistenţă tehnică
Cheltuieli pentru proiectare şi asistenţă tehnică sunt eligibile cumulat, în limita a 10% din valoarea cheltuielilor eligibile finanțate în cadrul capitolul 4 „Cheltuieli pentru investiția de bază”</t>
  </si>
  <si>
    <t>CAP. 5.2. Comisioane, cote si taxe 
Se cuprind, după caz:
-	cota aferentă Inspectoratului de Stat în Construcţii, calculată potrivit prevederilor Legii nr. 10/1995 privind calitatea în construcții, republicată
-	cota aferentă Inspectoratului de Stat în Construcţii, calculată potrivit prevederilor Legii nr. 50/1991 privind autorizarea executării lucrărilor de construcții, republicată, cu modificările și completările ulterioare
-	cota aferentă Casei Sociale a Constructorilor - CSC, în aplicarea prevederilor Legii nr. 215/1997 privind Casa Socială a Constructorilor
-	taxe pentru acorduri, avize conforme şi autorizaţia de construire/desfiinţare.</t>
  </si>
  <si>
    <t>Cheltuieli cu deplasarea (transport, cazare, diurna, etc) pentru personal propriu și experti implicati</t>
  </si>
  <si>
    <t xml:space="preserve">3.3., 3.4., 3.5. </t>
  </si>
  <si>
    <t xml:space="preserve">Expertizare tehnică                       </t>
  </si>
  <si>
    <t>3.5.1.</t>
  </si>
  <si>
    <t>3.5.2.</t>
  </si>
  <si>
    <t>3.5.3.</t>
  </si>
  <si>
    <t>3.5.4.</t>
  </si>
  <si>
    <t>3.5.5.</t>
  </si>
  <si>
    <t>3.6.</t>
  </si>
  <si>
    <t>3.7.</t>
  </si>
  <si>
    <t>3.7.2.</t>
  </si>
  <si>
    <t>3.8.</t>
  </si>
  <si>
    <t>3.8.1</t>
  </si>
  <si>
    <t>3.8.1.1.</t>
  </si>
  <si>
    <t>3.8.1.2</t>
  </si>
  <si>
    <t>3.8.2.</t>
  </si>
  <si>
    <t>4.3.</t>
  </si>
  <si>
    <t>4.5.</t>
  </si>
  <si>
    <t xml:space="preserve">4.6. </t>
  </si>
  <si>
    <t xml:space="preserve">Montaj utilaje, echipamente tehnologice şi funcţionale  aferente măsurilor conexe </t>
  </si>
  <si>
    <t>Utilaje, echipamente tehnologice şi  funcţionale care necesită montaj , din care</t>
  </si>
  <si>
    <t xml:space="preserve">Utilaje, echipamente tehnologice şi  funcţionale care nu necesită montaj şi  echipamente de transport  aferente măsurilor conexe </t>
  </si>
  <si>
    <t>5.2.1.</t>
  </si>
  <si>
    <t>5.2.2.</t>
  </si>
  <si>
    <t>5.2.3.</t>
  </si>
  <si>
    <t>5.2.4</t>
  </si>
  <si>
    <t>5.2.5.</t>
  </si>
  <si>
    <t xml:space="preserve">Taxe pentru acorduri, avize  conforme şi autorizaţia de construire/  desfiinţare                               </t>
  </si>
  <si>
    <t>5.4.</t>
  </si>
  <si>
    <t>CAPITOLUL 5 Alte cheltuieli</t>
  </si>
  <si>
    <t xml:space="preserve">Montaj utilaje, echipamente tehnologice şi funcţionale </t>
  </si>
  <si>
    <t xml:space="preserve">Utilaje, echipamente tehnologice şi  funcţionale care nu necesită montaj şi  echipamente de transport  </t>
  </si>
  <si>
    <t>AN 26</t>
  </si>
  <si>
    <t>AN 27</t>
  </si>
  <si>
    <t>AN 28</t>
  </si>
  <si>
    <t>AN 29</t>
  </si>
  <si>
    <t>AN 30</t>
  </si>
  <si>
    <t>AN 31</t>
  </si>
  <si>
    <t>AN 32</t>
  </si>
  <si>
    <t>AN 33</t>
  </si>
  <si>
    <t>AN 34</t>
  </si>
  <si>
    <t>AN 35</t>
  </si>
  <si>
    <t>AN 36</t>
  </si>
  <si>
    <t>AN 37</t>
  </si>
  <si>
    <t>AN 38</t>
  </si>
  <si>
    <t>AN 39</t>
  </si>
  <si>
    <t>AN 40</t>
  </si>
  <si>
    <t>CAP. 8</t>
  </si>
  <si>
    <t xml:space="preserve">Cheltuieli necesare sprijinirii cooperarii interregională </t>
  </si>
  <si>
    <t xml:space="preserve">Cheltuieli cu deplasarea (transport, cazare, diurna, etc) pentru personal propriu și experti implicati </t>
  </si>
  <si>
    <t>TOTAL CAPITOL 8</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</si>
  <si>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</si>
  <si>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</si>
  <si>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</si>
  <si>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</si>
  <si>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</si>
  <si>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</si>
  <si>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</si>
  <si>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</si>
  <si>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Utilaje, echipamente tehnologice şi  funcţionale care nu necesită montaj şi  echipamente de transport , din care:</t>
  </si>
  <si>
    <t xml:space="preserve">Dotări aferente măsurilor conexe </t>
  </si>
  <si>
    <t xml:space="preserve">Cota aferentă Casei Sociale a    Cota aferentă Casei Sociale a   Constructorilor - CSC                     </t>
  </si>
  <si>
    <t>5.4.1.</t>
  </si>
  <si>
    <t xml:space="preserve">CAPITOLUL 6 Cheltuieli pentru probe tehnologice şi teste              </t>
  </si>
  <si>
    <t xml:space="preserve">Pregătirea personalului de exploatare     </t>
  </si>
  <si>
    <t xml:space="preserve">Probe tehnologice şi teste                </t>
  </si>
  <si>
    <t>6.2</t>
  </si>
  <si>
    <t>7.2.</t>
  </si>
  <si>
    <t>7.3.</t>
  </si>
  <si>
    <t>Total capitol 7</t>
  </si>
  <si>
    <t>5.4.2.</t>
  </si>
  <si>
    <t>BUGETUL CERERII DE FINANTARE</t>
  </si>
  <si>
    <t>TVA nerecuperabilă,aferentă cheltuielilor eligibile</t>
  </si>
  <si>
    <t>Certificarea performanţei energetice şi  auditul energetic al clădirilor</t>
  </si>
  <si>
    <t>8.1.</t>
  </si>
  <si>
    <t>8.2.</t>
  </si>
  <si>
    <t>8.3.</t>
  </si>
  <si>
    <t>Cheltuieli cu servicii pentru organizarea de evenimente</t>
  </si>
  <si>
    <t xml:space="preserve">1.1. </t>
  </si>
  <si>
    <t xml:space="preserve">1.2. </t>
  </si>
  <si>
    <t>Deviz</t>
  </si>
  <si>
    <t>1.2, 1.4</t>
  </si>
  <si>
    <t>3.2.</t>
  </si>
  <si>
    <t>3.3, 3.4, 3.5</t>
  </si>
  <si>
    <t>3.6, 371</t>
  </si>
  <si>
    <t>41, 42</t>
  </si>
  <si>
    <t>43, 4.4, 4.5</t>
  </si>
  <si>
    <t>4.1-4.6</t>
  </si>
  <si>
    <t>3.7.2</t>
  </si>
  <si>
    <t>CAPITOLUL 7 Cheltuieli necesare sprijinirii cooperarii interregională (realizarea de schimburi de bune practici privind eco-construcțiile, bioclimatul și izolarea clădirilor, integrarea energiei regenerabile în clădiri, sisteme/pachete de eficientă energetică maximală în clădiri și orașe)</t>
  </si>
  <si>
    <t>an 26</t>
  </si>
  <si>
    <t>an 27</t>
  </si>
  <si>
    <t>an 28</t>
  </si>
  <si>
    <t>an 29</t>
  </si>
  <si>
    <t>an 30</t>
  </si>
  <si>
    <t>an 31</t>
  </si>
  <si>
    <t>an 32</t>
  </si>
  <si>
    <t>an 33</t>
  </si>
  <si>
    <t>an 34</t>
  </si>
  <si>
    <t>an 35</t>
  </si>
  <si>
    <t>an 38</t>
  </si>
  <si>
    <t>an 39</t>
  </si>
  <si>
    <t>an 40</t>
  </si>
  <si>
    <t>an 36</t>
  </si>
  <si>
    <t>Active necorpolare aferente masurilor conexe</t>
  </si>
  <si>
    <t>BUC</t>
  </si>
  <si>
    <t xml:space="preserve">buc </t>
  </si>
  <si>
    <t>Cheltuielile diverse și neprevăzute vor fi folosite în conformitate cu legislația în domeniul achizițiilor publice ce face referire la modificările contractuale apărute în timpul execuției.
Se consideră eligibile dacă sunt detaliate corespunzător prin documente justificative şi doar în limita a 10% din valoarea eligibilă a cheltuielilor eligibile cuprinse la capitolele 1, 2 și 4.</t>
  </si>
  <si>
    <t xml:space="preserve"> CAP. 4.1 . Construcţii şi instalaţii  
Se includ cheltuielile privind lucrările de construcţii și instalaţii aferente măsurilor de creștere a eficienței energetice în clădirile publice, inclusiv în clădiri cu valoare de patrimoniu, respectiv pentru:
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
B.	Lucrările ce vizează instalarea unor sisteme alternative de producere a energiei electrice și/sau termice pentru consum propriu din surse regenerabile, inclusiv instalarea de echipamente specifice;
C.	Lucrările de instalare/reabilitare/modernizare a sistemelor de climatizare, ventilare naturală și ventilare mecanică pentru asigurarea calităţii aerului interior, inclusiv instalarea de echipamente specifice;
D.	Lucrările de reabilitare/ modernizare a instalațiilor de iluminat în clădiri, inclusiv instalarea de echipamente specifice;
E.	Sistemele de management energetic integrat pentru clădiri, având ca scop îmbunătățirea eficienței energetice și monitorizarea consumurilor de energie;
F.	Orice alte activități care conduc la îmbunătățirea performanței energetice.</t>
  </si>
  <si>
    <t>A se vedea detalierea de mai jos</t>
  </si>
  <si>
    <t>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t>
  </si>
  <si>
    <t>C.	Lucrările de instalare/reabilitare/modernizare a sistemelor de climatizare, ventilare naturală și ventilare mecanică pentru asigurarea calităţii aerului interior, inclusiv instalarea de echipamente specifice;</t>
  </si>
  <si>
    <t>D.	Lucrările de reabilitare/ modernizare a instalațiilor de iluminat în clădiri, inclusiv instalarea de echipamente specifice;</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</si>
  <si>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</si>
  <si>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</si>
  <si>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</si>
  <si>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 xml:space="preserve">Foaia de lucru 3-Buget Cerere  SMIS este completată automat. </t>
  </si>
  <si>
    <t>9-Proiectii financiare</t>
  </si>
  <si>
    <t>10- Sustenabilitate</t>
  </si>
  <si>
    <t>Datele se introduc numai in celulele marcate cu albastru;  datele se introduc in LEI. A nu se modifica formulele de calcul - acestea sunt calculate automat in urma introducerii datelor de intrare. Veniturile si costurile de operare se vor estima doar pentru operarea infrastructurii care face obiectul proiectului si nu la nivelul intregii institutii a Solicitantului.</t>
  </si>
  <si>
    <t>din care: C + M (1.2 + 1.3 +1.4 + 2 + 4.1 + 4.2 + 5.1.1)</t>
  </si>
  <si>
    <t>B.	Lucrările ce vizează instalarea unor sisteme alternative de producere a energiei electrice și/sau termice pentru consum propriu din surse regenerabile, inclusiv instalarea de echipamente specifice</t>
  </si>
  <si>
    <t xml:space="preserve">E.	Sistemele de management energetic integrat pentru clădiri, având ca scop îmbunătățirea eficienței energetice și monitorizarea consumurilor de energie; </t>
  </si>
  <si>
    <t>F.	Orice alte activități care conduc la îmbunătățirea performanței energetice.</t>
  </si>
  <si>
    <t>a.    repararea elementelor de construcţie ale faţadei care prezintă potenţial pericol de desprindere şi/sau afectează funcţionalitatea clădirii;</t>
  </si>
  <si>
    <t>b.    repararea/construirea acoperişului tip terasă/şarpantă, inclusiv repararea sistemului de colectare a apelor meteorice de la nivelul terasei, respectiv a sistemului de colectare şi evacuare a apelor meteorice la nivelul învelitoarei tip şarpantă;</t>
  </si>
  <si>
    <t>c.    demontarea instalaţiilor şi a echipamentelor montate aparent pe faţadele/terasa clădirii, precum şi montarea/remontarea acestora după efectuarea lucrărilor de intervenţie;</t>
  </si>
  <si>
    <t>d.    refacerea finisajelor interioare în zonele de intervenţie;</t>
  </si>
  <si>
    <t>e.    repararea trotuarelor de protecţie, în scopul eliminării infiltraţiilor la infrastructura clădirii;</t>
  </si>
  <si>
    <t>f.    repararea/înlocuirea instalaţiei de distribuţie a apei reci şi/sau a colectoarelor de canalizare menajeră şi/sau pluvială;</t>
  </si>
  <si>
    <t xml:space="preserve">G) Construcțiile, instalațiile și dotările (utilaje, echipamente tehnologice şi funcţionale cu și fără montaj, dotări, active necorporale) aferente măsurilor conexe </t>
  </si>
  <si>
    <t xml:space="preserve">g.    măsuri de reparaţii/consolidare a clădirii, acolo unde este cazul, </t>
  </si>
  <si>
    <t>h.    crearea de facilităţi/ adaptarea infrastructurii pentru persoanele cu dizabilităţi (rampe de acces) și alte măsuri suplimentare de asigurare a accesibilităţii și de dezvoltare durabilă;</t>
  </si>
  <si>
    <t>i    lucrări de recompartimentare interioară;</t>
  </si>
  <si>
    <t>j.     procurarea şi montarea lifturilor în cadrul unei clădiri prevăzute din proiectare cu lifturi (care are casa liftului, dar care nu are montate lifturile respective) sau în cazuri argumentate tehnic și funcțional-arhitectural;</t>
  </si>
  <si>
    <t>k.    lucrări specifice din categoria lucrărilor necesare obținerii avizului ISU sau lucrări aferente cerințelor fundamentale de securitate la incendiu conform Legii nr. 10/1995 privind calitatea în construcții, republicată;</t>
  </si>
  <si>
    <t>l.    reabilitarea/ modernizarea instalației electrice, înlocuirea circuitelor electrice deteriorate sau subdimensionate, inclusiv introducerea tubulaturii pentru cabluri electrice fixată pe pereţi, necesară pentru permiterea instalării ulterioare a punctelor de reîncărcare pentru vehicule electrice, conform prevederilor Legii nr. 372 /2005, republicată, privind performanţa energetică a clădirilor;</t>
  </si>
  <si>
    <t>m.     echiparea cu stații de încărcare pentru vehicule electrice, în conformitate cu prevederile art. 15 din Legea nr. 372 /2005, republicată, privind performanţa energetică a clădirilor;</t>
  </si>
  <si>
    <t>n.  lucrări de înlocuire a tâmplăriei interioare (uși de acces și ferestre), altele decât cele care despart spații încălzite de spații neîncălzite;</t>
  </si>
  <si>
    <t xml:space="preserve">o.    cheltuielile pentru construirea de clădiri noi care adăpostesc centrale termice, cu încadrarea în excepţiile de la art. 7, alin (1), litera h), punctul i) din Regulamentul (UE) nr. 2021/1058 ca urmare a cerințelor ISU (privind măsurile de prevenire a incendiilor la exploatarea instalațiilor de încălzire locală și centralizată); </t>
  </si>
  <si>
    <t>p.    realizarea de terase/pereți verzi, cu hidroizolații și termoizolații, folosind sisteme complete de straturi și substraturi, realizate pentru a oferi structuri sustenabile pentru vegetația naturală;</t>
  </si>
  <si>
    <t xml:space="preserve">r.    soluții pentru reducerea concentrațiilor de radon în clădiri; </t>
  </si>
  <si>
    <t xml:space="preserve">s.    cheltuielile privind măsuri de consolidare structurală în funcție de nivelul de expunere și vulnerabilitate la riscurile identificate, cu excepţia consolidărilor seismice pentru clădirile care la depunerea proiectului  sunt încadrate în clasa II de risc seismic; </t>
  </si>
  <si>
    <t>CAP. 2  Cheltuieli pentru asigurarea utilităţilor necesare obiectivului
Se includ cheltuielile aferente lucrărilor pentru asigurarea cu utilităţile necesare funcţionării obiectivului de investiţie, care se execută pe amplasamentul delimitat din punct de vedere juridic ca aparţinând obiectivului de investiţie, precum și cheltuielile aferente racordării la reţelele de utilităţi, precum: alimentare cu apă, canalizare, alimentare cu gaze naturale, agent termic, energie electrică, telecomunicaţii, drumuri de acces, alte utilități.</t>
  </si>
  <si>
    <t xml:space="preserve">A se vedea detalierea de mai jos. Chetuielile aferente măsurilor conexe care contribuie la implementarea componente sunt eligibile în limita a 15% din valoarea eligibilă a cheltuielilor aferente Cap. 1, Cap. 2, Cap. 4 (punctul 4.1, punctul 4.2) și cap. 5 (punctul 5.1.1) din Bugetul proiectului  </t>
  </si>
  <si>
    <t xml:space="preserve">5.1.2. Cheltuieli conexe organizării de şantier
Se cuprind cheltuielile pentru: 
-	obţinerea autorizaţiei de construire/ desfiinţare aferente lucrărilor de organizare de şantier;
-	taxe de amplasament; 
-	închirieri semne de circulaţie, 
-	întreruperea temporară a rețelelor de transport sau distribuție de apă, canalizare, agent termic, energie electrică, gaze naturale, 
-	contractele de asistenţă cu poliţia rutieră,
-	contractele temporare cu furnizorul de energie electrică, cu furnizorul de apă și cu unităţile de salubrizare,
-	taxă depozit ecologic,
-	taxe locale,
-	chirii pentru ocuparea temporară a domeniului public,
-	închirieri de vestiare/baraci/containere/ grupuri sanitare,
-	cheltuielile necesare readucerii terenurilor ocupate la starea lor inițială, la terminarea execuției lucrărilor de investiții/intervenții, operațiune care constituie obligația executanților, cu excepția cheltuielilor aferente pct. 1.2. “Amenajări pentru protecţia mediului şi aducerea la starea iniţială”.
-	costul energiei electrice și al apei consumate în incinta organizării de şantier pe durata de execuţie a lucrărilor.
-	paza șantierului
</t>
  </si>
  <si>
    <t xml:space="preserve">Consultanţă la elaborarea cererii de finantare </t>
  </si>
  <si>
    <t>Consultanţă la elaborarea  tuturor studiilor necesare întocmirii acesteia (inclusiv cheltuieli cu întocmirea de strategii pentru eficiență energetică (ex. strategii de reducere a emisiilor de CO2/eficienta energetica) ce vizează realizarea de proiecte care pot fi implementate prin POR 2021-2027</t>
  </si>
  <si>
    <t>Dotari/utilaje, echipamante aferente masurilor conexe</t>
  </si>
  <si>
    <t xml:space="preserve">Dotari/utilaje, echipamante </t>
  </si>
  <si>
    <t>elig</t>
  </si>
  <si>
    <t>LUCRARI</t>
  </si>
  <si>
    <t>1.3 Amenajări pentru protecţia mediului şi aducerea terenului la starea iniţială</t>
  </si>
  <si>
    <t>Lider/Partener</t>
  </si>
  <si>
    <t>Obiectiv specific</t>
  </si>
  <si>
    <t>Fond UE</t>
  </si>
  <si>
    <t>Tip regiune</t>
  </si>
  <si>
    <t>Denumire cheltuiala</t>
  </si>
  <si>
    <t>Categorie cheltuiala</t>
  </si>
  <si>
    <t>Subcategorie Cheltuială</t>
  </si>
  <si>
    <t>Preţ unitar (fără TVA)</t>
  </si>
  <si>
    <t>Total valoare fara TVA</t>
  </si>
  <si>
    <t>Total valoare cu TVA</t>
  </si>
  <si>
    <t>Valoare cotă TVA</t>
  </si>
  <si>
    <t>Valoare TVA eligibil</t>
  </si>
  <si>
    <t>Total cheltuieli eligibile Less</t>
  </si>
  <si>
    <t>Total cheltuieli eligibile More</t>
  </si>
  <si>
    <t>Total valoare neeligibila cu TVA</t>
  </si>
  <si>
    <t>Total Cheltuieli Nerambursabile</t>
  </si>
  <si>
    <t>Total Cheltuieli Nerambursabile Less</t>
  </si>
  <si>
    <t>Total Cheltuieli Nerambursabile More</t>
  </si>
  <si>
    <t>Contribuţie proprie</t>
  </si>
  <si>
    <t>Contribuţie proprie Less</t>
  </si>
  <si>
    <t>Contribuţie proprie More</t>
  </si>
  <si>
    <t>Public</t>
  </si>
  <si>
    <t>Public Less</t>
  </si>
  <si>
    <t>Public More</t>
  </si>
  <si>
    <t>UE</t>
  </si>
  <si>
    <t>UE Less</t>
  </si>
  <si>
    <t>UE More</t>
  </si>
  <si>
    <t>Buget de stat Less</t>
  </si>
  <si>
    <t>Buget de stat More</t>
  </si>
  <si>
    <t>Schema de ajutor de stat</t>
  </si>
  <si>
    <t>Categorie de ajutor de stat</t>
  </si>
  <si>
    <t xml:space="preserve">Anexa 3 – Bugetul proiectului </t>
  </si>
  <si>
    <t>Categoria de cheltuieli</t>
  </si>
  <si>
    <t>Subcategoria de cheltuieli</t>
  </si>
  <si>
    <t>tip cheltuiala</t>
  </si>
  <si>
    <t>ATENTIE!  Foaia de lucru: 3-Export Smis se exportă din SMIS după completarea secțiunii Buget proiect din cererea de finantare. Din secțiunea Buget proiect-se apasă butonul verde EXPORT.După deschiderea excelului, se aseaza cursorul in coltul din dreapta selectand foaia de lucru. Se copiaza si se Lipeste (PASTE) in foaia de lucru 3-Export SMIS</t>
  </si>
  <si>
    <t>Valorile sunt preluate automat.  In vederea stabilirii contributiei proprii a Solicitantului, se va alege tipul de solicitant, in celula  D61</t>
  </si>
  <si>
    <t>1.2 Amenajarea terenului
1.4 Cheltuieli pentru relocarea/protecţia utilităţilor</t>
  </si>
  <si>
    <t>2 - Cheltuieli pentru asigurarea utilităţilor necesare obiectivului de investiţii</t>
  </si>
  <si>
    <t>SERVICII</t>
  </si>
  <si>
    <t>3.1.1 Studii de teren
3.1.2 Raport privind impactul asupra mediului
3.1.3 Alte studii de specialitate</t>
  </si>
  <si>
    <t>3.2 Documentaţii-suport şi cheltuieli pentru obţinerea de avize, acorduri şi autorizații</t>
  </si>
  <si>
    <t>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t>
  </si>
  <si>
    <t>3.6. Organizarea procedurilor de achiziţie
3.7.1  Managementul de proiect pentru obiectivul de investiţii</t>
  </si>
  <si>
    <t>3.8.1. Asistenţă tehnică din partea proiectantului
3.8.2. Dirigenţie de şantier/supervizare</t>
  </si>
  <si>
    <t>4.1 Construcţii şi instalaţii
4.2 Montaj utilaje, echipamente tehnologice şi funcţionale</t>
  </si>
  <si>
    <t>4.3 Utilaje, echipamente tehnologice şi funcţionale care necesită montaj
4.4 Utilaje, echipamente tehnologice şi funcţionale care nu necesită montaj şi echipamente de transport
4.5 Dotări</t>
  </si>
  <si>
    <t xml:space="preserve">ECHIPAMENTE / DOTARI / ACTIVE CORPORALE
</t>
  </si>
  <si>
    <t>4.6 Active necorporale</t>
  </si>
  <si>
    <t>5.6 Cheltuieli conexe investitiei de baza</t>
  </si>
  <si>
    <t>5.1.1 Lucrări de construcţii şi instalaţii aferente organizării de şantier
5.1.2 Cheltuieli conexe organizării şantierului</t>
  </si>
  <si>
    <t>TAXE</t>
  </si>
  <si>
    <t>5.3 Cheltuieli diverse şi neprevăzute</t>
  </si>
  <si>
    <t>5.4 Cheltuieli pentru informare şi publicitate</t>
  </si>
  <si>
    <t>3.7.2. Auditul financiar</t>
  </si>
  <si>
    <t>Cheltuieli cu servicii pentru organizarea de evenimente și cursuri de formare</t>
  </si>
  <si>
    <t>CHELTUIELI CU DEPLASAREA</t>
  </si>
  <si>
    <t>Cheltuieli cu deplasarea</t>
  </si>
  <si>
    <t>5,1,2,</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</si>
  <si>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</si>
  <si>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Cap. 1 - Cheltuieli pentru amenajarea terenului</t>
  </si>
  <si>
    <t>Cheltuieli pentru  amenajarea terenului</t>
  </si>
  <si>
    <t>Amenajarea terenului si relocare utilitati</t>
  </si>
  <si>
    <t>CAP. 1.1. Amenajarea terenului si relocare utilitati
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relocarea/protecția utilităților (devieri reţele de utilităţi din amplasament)</t>
  </si>
  <si>
    <r>
      <rPr>
        <b/>
        <sz val="9"/>
        <rFont val="Calibri"/>
        <family val="2"/>
        <charset val="238"/>
        <scheme val="minor"/>
      </rPr>
      <t xml:space="preserve">CAP. 3.1. Studii </t>
    </r>
    <r>
      <rPr>
        <sz val="9"/>
        <rFont val="Calibri"/>
        <family val="2"/>
        <scheme val="minor"/>
      </rPr>
      <t xml:space="preserve">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</si>
  <si>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sz val="9"/>
        <rFont val="Calibri"/>
        <family val="2"/>
        <charset val="238"/>
        <scheme val="minor"/>
      </rPr>
      <t>CAP. 3.3. Proiectare şi inginerie</t>
    </r>
    <r>
      <rPr>
        <sz val="9"/>
        <rFont val="Calibri"/>
        <family val="2"/>
        <scheme val="minor"/>
      </rPr>
      <t xml:space="preserve">
Se includ cheltuielile efectuate pentru: 
-	expertizare tehnică a construcțiilor existente, a structurilor și/sau, după caz, a proiectelor tehnice, inclusiv întocmirea de către expertul tehnic a raportului de expertiză, 
-	certificarea performanței energetice și auditul energetic al clădirilor (inclusiv certificat de performantaţă energetică a clădirii la finalizarea lucrărilor),
-	documentaţie de avizare a lucrărilor de intervenţii și deviz general, 
-	proiect tehnic, detalii de execuţie, 
-	verificarea tehnică de calitate a proiectului tehnic și a detaliilor de execuție; 
-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r>
  </si>
  <si>
    <r>
      <rPr>
        <b/>
        <sz val="9"/>
        <rFont val="Calibri"/>
        <family val="2"/>
        <charset val="238"/>
        <scheme val="minor"/>
      </rPr>
      <t>CAP. 3.4. Consultanţă</t>
    </r>
    <r>
      <rPr>
        <sz val="9"/>
        <rFont val="Calibri"/>
        <family val="2"/>
        <scheme val="minor"/>
      </rPr>
      <t xml:space="preserve">
 Se includ cheltuielile efectuate, după caz, pentru:
a)	plata serviciilor de consultanţă la elaborarea cererii de finantare și a tuturor studiilor necesare întocmirii acesteia (inclusiv cheltuieli cu întocmirea de strategii pentru eficiență energetică (ex. strategii de reducere a emisiilor de CO2/	 eficienței energetice) ce vizează realizarea de proiecte care pot fi implementate prin PR SV Oltenia 2021 – 2027;
b)	plata serviciilor de consultanţă în domeniul managementului proiectului;
c)	serviciile de consultanţă la elaborarea, organizarea și derularea procedurilor de achiziții publice.</t>
    </r>
  </si>
  <si>
    <r>
      <rPr>
        <b/>
        <sz val="9"/>
        <rFont val="Calibri"/>
        <family val="2"/>
        <charset val="238"/>
        <scheme val="minor"/>
      </rPr>
      <t>CAP. 3.2. Documentaţii-suport şi cheltuieli pentru obţinerea de avize, acorduri şi autorizaţii</t>
    </r>
    <r>
      <rPr>
        <sz val="9"/>
        <rFont val="Calibri"/>
        <family val="2"/>
        <scheme val="minor"/>
      </rPr>
      <t xml:space="preserve">
Se includ cheltuielile pentru:
-	obţinerea/prelungirea valabilităţii certificatului de urbanism, precum şi toate taxele pentru avizele cerute prin certificatul de urbanism, 
-	obţinerea/prelungirea valabilităţii autorizaţiei de construire/desfiinţare, 
-	obţinerea avizelor şi acordurilor pentru racorduri şi branşamente la reţele publice de alimentare cu apă, canalizare, alimentare cu gaze, alimentare cu agent termic, energie electrică, telefonie;
-	obtinerea certificatului de nomenclatură stradală și adresă;
-	întocmirea documentaţiei cadastrale, obţinerea numărului cadastral provizoriu şi înregistrarea imobilului în cartea funciară;
-	obţinerea actului administrativ al autorității competente pentru protecția mediului;
-	obţinerea avizului de protecție civilă/PSI;
-	avizul de specialitate în cazul obiectivelor de patrimoniu;
-	alte avize, acorduri şi autorizaţii.</t>
    </r>
  </si>
  <si>
    <r>
      <rPr>
        <b/>
        <sz val="9"/>
        <rFont val="Calibri"/>
        <family val="2"/>
        <charset val="238"/>
        <scheme val="minor"/>
      </rPr>
      <t>CAP. 3.5. Asistenţă tehnică</t>
    </r>
    <r>
      <rPr>
        <sz val="9"/>
        <rFont val="Calibri"/>
        <family val="2"/>
        <scheme val="minor"/>
      </rPr>
      <t xml:space="preserve">
Se includ cheltuielile efectuate, după caz,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r>
  </si>
  <si>
    <t>CAP. 4.2. Dotări (se includ utilaje, echipamente tehnologice şi funcţionale cu și fără montaj, dotări, active necorporale)
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t>
  </si>
  <si>
    <r>
      <rPr>
        <b/>
        <sz val="9"/>
        <rFont val="Calibri"/>
        <family val="2"/>
        <charset val="238"/>
        <scheme val="minor"/>
      </rPr>
      <t>CAP. 5.1. Organizare de şantier</t>
    </r>
    <r>
      <rPr>
        <sz val="9"/>
        <rFont val="Calibri"/>
        <family val="2"/>
        <scheme val="minor"/>
      </rPr>
      <t xml:space="preserve">
5.1.1. Lucrări de construcţii şi instalaţii aferente organizării de şantier
•	Cheltuieli aferente realizării unor construcții provizorii sau amenajări în construcții existente, precum și cheltuieli de desființare a organizării de şantier: 
-	vestiare/barăci/spații de lucru pentru personalul din șantier,
-	platforme tehnologice/dezafectarea platformelor tehnologice,
-	grupuri sanitare,
-	rampe de spălare auto,
-	depozite pentru materiale,
-	fundații pentru macarale,
-	reţele electrice de iluminat şi forţă,
-	căi de acces,
-	branșamente/racorduri la utilităţi, 
-	împrejmuiri,
-	panouri de prezentare, 
-	pichete de incendiu, 
-	cheltuieli pentru desfiinţarea organizării de şantier, inclusiv cheltuielile necesare readucerii terenurilor ocupate la starea lor inițială, la terminarea execuției lucrărilor de investiții, cu excepția cheltuielilor aferente pct. 1.2. “Amenajări pentru protecţia mediului şi aducerea la starea iniţială”,
-	cheltuielile aferente construcțiilor provizorii pentru protecția civilă. </t>
    </r>
  </si>
  <si>
    <t xml:space="preserve">CAP. 7. Cheltuielile cu activitatea de audit financiar extern
cheltuieli neeligibile in cadrul acestui apel de proiecte
</t>
  </si>
  <si>
    <r>
      <t xml:space="preserve">Cap. 8
cheltuieli necesare sprijinirii cooperarii interregională,ce pot pot viza: </t>
    </r>
    <r>
      <rPr>
        <b/>
        <sz val="9"/>
        <rFont val="Calibri"/>
        <family val="2"/>
        <charset val="238"/>
        <scheme val="minor"/>
      </rPr>
      <t xml:space="preserve">schimburi de bune practici privind eco-construcțiile, </t>
    </r>
    <r>
      <rPr>
        <sz val="9"/>
        <rFont val="Calibri"/>
        <family val="2"/>
        <scheme val="minor"/>
      </rPr>
      <t xml:space="preserve">bioclimatul și izolarea clădirilor, integrarea energiei regenerabile în clădiri, sisteme/pachete de eficientă energetică maximală în clădiri și orașe. În cererea de finanţare, solicitantul va justifica care este valoarea adaugată sau care sunt beneficiile semnificative estimate asupra obiectivelor proiectelor depuse, urmare a acţiunilor de colaborare menţionate anterior. Cheltuielile eligibile incluse la aceasta categorie sunt:
</t>
    </r>
  </si>
  <si>
    <t>APELUL DE PROIECTE: PR SV/1/3/2.1/2023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</si>
</sst>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
    <numFmt numFmtId="167" formatCode="0.0000%"/>
  </numFmts>
  <fonts count="90"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b/>
      <sz val="10"/>
      <name val="Arial Narrow"/>
      <family val="2"/>
    </font>
    <font>
      <sz val="10"/>
      <color theme="1"/>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sz val="9"/>
      <color theme="1"/>
      <name val="Times New Roman"/>
      <family val="1"/>
    </font>
    <font>
      <b/>
      <sz val="9"/>
      <color theme="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b/>
      <u/>
      <sz val="9"/>
      <color theme="1"/>
      <name val="Calibri"/>
      <family val="2"/>
      <scheme val="minor"/>
    </font>
    <font>
      <b/>
      <i/>
      <sz val="9"/>
      <color theme="1"/>
      <name val="Calibri"/>
      <family val="2"/>
      <scheme val="minor"/>
    </font>
    <font>
      <b/>
      <u/>
      <sz val="8"/>
      <color rgb="FF1F497D"/>
      <name val="Calibri"/>
      <family val="2"/>
      <scheme val="minor"/>
    </font>
    <font>
      <b/>
      <i/>
      <sz val="8"/>
      <color rgb="FF0070C0"/>
      <name val="Calibri"/>
      <family val="2"/>
      <scheme val="minor"/>
    </font>
    <font>
      <b/>
      <i/>
      <sz val="8"/>
      <name val="Calibri"/>
      <family val="2"/>
      <scheme val="minor"/>
    </font>
    <font>
      <sz val="11"/>
      <color theme="1"/>
      <name val="Arial Narrow"/>
      <family val="2"/>
    </font>
    <font>
      <i/>
      <sz val="11"/>
      <color theme="1"/>
      <name val="Arial Narrow"/>
      <family val="2"/>
    </font>
    <font>
      <sz val="9"/>
      <name val="Times New Roman"/>
      <family val="1"/>
    </font>
    <font>
      <i/>
      <sz val="11"/>
      <name val="Arial Narrow"/>
      <family val="2"/>
    </font>
    <font>
      <b/>
      <u/>
      <sz val="8"/>
      <color theme="1"/>
      <name val="Calibri"/>
      <family val="2"/>
      <scheme val="minor"/>
    </font>
    <font>
      <b/>
      <i/>
      <sz val="8"/>
      <color theme="1"/>
      <name val="Calibri"/>
      <family val="2"/>
      <scheme val="minor"/>
    </font>
    <font>
      <sz val="8"/>
      <color theme="0" tint="-0.499984740745262"/>
      <name val="Calibri"/>
      <family val="2"/>
      <scheme val="minor"/>
    </font>
    <font>
      <i/>
      <sz val="8"/>
      <name val="Calibri"/>
      <family val="2"/>
      <scheme val="minor"/>
    </font>
    <font>
      <b/>
      <sz val="8"/>
      <color rgb="FF00B050"/>
      <name val="Calibri"/>
      <family val="2"/>
      <scheme val="minor"/>
    </font>
    <font>
      <sz val="8"/>
      <color rgb="FF00B050"/>
      <name val="Calibri"/>
      <family val="2"/>
      <scheme val="minor"/>
    </font>
    <font>
      <b/>
      <sz val="10"/>
      <color rgb="FFFF0000"/>
      <name val="Calibri"/>
      <family val="2"/>
      <scheme val="minor"/>
    </font>
    <font>
      <i/>
      <sz val="9"/>
      <name val="Arial Narrow"/>
      <family val="2"/>
    </font>
    <font>
      <b/>
      <i/>
      <sz val="9"/>
      <color theme="1"/>
      <name val="Open Sans"/>
      <family val="2"/>
    </font>
    <font>
      <sz val="10"/>
      <color rgb="FF000000"/>
      <name val="Trebuchet MS"/>
      <family val="2"/>
    </font>
    <font>
      <b/>
      <u/>
      <sz val="7"/>
      <color rgb="FF1F497D"/>
      <name val="Calibri"/>
      <family val="2"/>
      <scheme val="minor"/>
    </font>
    <font>
      <b/>
      <sz val="7"/>
      <color theme="1"/>
      <name val="Calibri"/>
      <family val="2"/>
      <scheme val="minor"/>
    </font>
    <font>
      <b/>
      <i/>
      <sz val="7"/>
      <color rgb="FF0070C0"/>
      <name val="Calibri"/>
      <family val="2"/>
      <scheme val="minor"/>
    </font>
    <font>
      <b/>
      <i/>
      <sz val="7"/>
      <name val="Calibri"/>
      <family val="2"/>
      <scheme val="minor"/>
    </font>
    <font>
      <b/>
      <sz val="7"/>
      <name val="Calibri"/>
      <family val="2"/>
      <scheme val="minor"/>
    </font>
    <font>
      <sz val="7"/>
      <name val="Calibri"/>
      <family val="2"/>
      <scheme val="minor"/>
    </font>
    <font>
      <sz val="7"/>
      <color theme="1"/>
      <name val="Calibri"/>
      <family val="2"/>
      <scheme val="minor"/>
    </font>
    <font>
      <sz val="9"/>
      <color rgb="FFFF0000"/>
      <name val="Times New Roman"/>
      <family val="1"/>
    </font>
    <font>
      <i/>
      <sz val="9"/>
      <color rgb="FFFF0000"/>
      <name val="Calibri"/>
      <family val="2"/>
      <scheme val="minor"/>
    </font>
    <font>
      <sz val="9"/>
      <color theme="1"/>
      <name val="Calibri"/>
      <family val="2"/>
      <charset val="238"/>
      <scheme val="minor"/>
    </font>
    <font>
      <b/>
      <sz val="11"/>
      <color indexed="8"/>
      <name val="Calibri"/>
      <family val="2"/>
      <charset val="238"/>
    </font>
    <font>
      <b/>
      <sz val="11"/>
      <color theme="1"/>
      <name val="Calibri"/>
      <family val="2"/>
      <charset val="1"/>
    </font>
    <font>
      <b/>
      <sz val="11"/>
      <color rgb="FF000000"/>
      <name val="Calibri"/>
      <family val="2"/>
      <charset val="238"/>
    </font>
    <font>
      <i/>
      <sz val="9"/>
      <color rgb="FF002060"/>
      <name val="Calibri"/>
      <family val="2"/>
      <scheme val="minor"/>
    </font>
    <font>
      <sz val="9"/>
      <color rgb="FF002060"/>
      <name val="Calibri"/>
      <family val="2"/>
      <scheme val="minor"/>
    </font>
    <font>
      <sz val="9"/>
      <name val="Calibri"/>
      <family val="2"/>
      <charset val="238"/>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rgb="FFFFCC99"/>
        <bgColor indexed="64"/>
      </patternFill>
    </fill>
  </fills>
  <borders count="4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medium">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medium">
        <color indexed="64"/>
      </left>
      <right/>
      <top style="medium">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right style="hair">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hair">
        <color auto="1"/>
      </left>
      <right/>
      <top style="hair">
        <color auto="1"/>
      </top>
      <bottom style="hair">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rgb="FF000000"/>
      </right>
      <top/>
      <bottom/>
      <diagonal/>
    </border>
    <border>
      <left style="medium">
        <color rgb="FF000000"/>
      </left>
      <right/>
      <top/>
      <bottom/>
      <diagonal/>
    </border>
    <border>
      <left style="medium">
        <color rgb="FF000000"/>
      </left>
      <right style="medium">
        <color indexed="64"/>
      </right>
      <top/>
      <bottom/>
      <diagonal/>
    </border>
    <border>
      <left/>
      <right style="medium">
        <color indexed="64"/>
      </right>
      <top/>
      <bottom style="medium">
        <color indexed="64"/>
      </bottom>
      <diagonal/>
    </border>
  </borders>
  <cellStyleXfs count="7">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6" borderId="0" applyNumberFormat="0" applyBorder="0" applyAlignment="0" applyProtection="0"/>
  </cellStyleXfs>
  <cellXfs count="840">
    <xf numFmtId="0" fontId="0" fillId="0" borderId="0" xfId="0"/>
    <xf numFmtId="0" fontId="9" fillId="0" borderId="0" xfId="0" applyFont="1" applyAlignment="1">
      <alignment vertical="top" wrapText="1"/>
    </xf>
    <xf numFmtId="0" fontId="9" fillId="8" borderId="13" xfId="0" applyFont="1" applyFill="1" applyBorder="1" applyAlignment="1">
      <alignment horizontal="center" vertical="top" wrapText="1"/>
    </xf>
    <xf numFmtId="0" fontId="9" fillId="8" borderId="16" xfId="0" applyFont="1" applyFill="1" applyBorder="1" applyAlignment="1">
      <alignment horizontal="center" vertical="top" wrapText="1"/>
    </xf>
    <xf numFmtId="0" fontId="11" fillId="8" borderId="16" xfId="0" applyFont="1" applyFill="1" applyBorder="1" applyAlignment="1">
      <alignment horizontal="center" vertical="top" wrapText="1"/>
    </xf>
    <xf numFmtId="0" fontId="11" fillId="8" borderId="18" xfId="0" applyFont="1" applyFill="1" applyBorder="1" applyAlignment="1">
      <alignment horizontal="center" vertical="top" wrapText="1"/>
    </xf>
    <xf numFmtId="0" fontId="9" fillId="8" borderId="19" xfId="0" applyFont="1" applyFill="1" applyBorder="1" applyAlignment="1">
      <alignment horizontal="center" vertical="top" wrapText="1"/>
    </xf>
    <xf numFmtId="0" fontId="9" fillId="8" borderId="20" xfId="0" applyFont="1" applyFill="1" applyBorder="1" applyAlignment="1">
      <alignment horizontal="center" vertical="top" wrapText="1"/>
    </xf>
    <xf numFmtId="0" fontId="11" fillId="8" borderId="20" xfId="0" applyFont="1" applyFill="1" applyBorder="1" applyAlignment="1">
      <alignment horizontal="center" vertical="top" wrapText="1"/>
    </xf>
    <xf numFmtId="0" fontId="11" fillId="8" borderId="10" xfId="0" applyFont="1" applyFill="1" applyBorder="1" applyAlignment="1">
      <alignment horizontal="center" vertical="top" wrapText="1"/>
    </xf>
    <xf numFmtId="0" fontId="9" fillId="0" borderId="3" xfId="0" applyFont="1" applyBorder="1" applyAlignment="1">
      <alignment vertical="top" wrapText="1"/>
    </xf>
    <xf numFmtId="0" fontId="9" fillId="0" borderId="0" xfId="0" applyFont="1" applyAlignment="1">
      <alignment vertical="center"/>
    </xf>
    <xf numFmtId="10" fontId="9" fillId="0" borderId="0" xfId="0" applyNumberFormat="1" applyFont="1" applyAlignment="1">
      <alignment vertical="top" wrapText="1"/>
    </xf>
    <xf numFmtId="0" fontId="13" fillId="0" borderId="3" xfId="1" applyFont="1" applyBorder="1" applyAlignment="1">
      <alignment vertical="top" wrapText="1"/>
    </xf>
    <xf numFmtId="0" fontId="13" fillId="0" borderId="3" xfId="1" applyFont="1" applyBorder="1" applyAlignment="1">
      <alignment horizontal="center" vertical="top" wrapText="1"/>
    </xf>
    <xf numFmtId="0" fontId="14" fillId="0" borderId="3" xfId="1" applyFont="1" applyBorder="1" applyAlignment="1">
      <alignment vertical="top" wrapText="1"/>
    </xf>
    <xf numFmtId="4" fontId="13" fillId="0" borderId="3" xfId="1" applyNumberFormat="1" applyFont="1" applyBorder="1" applyAlignment="1">
      <alignment horizontal="right" vertical="top"/>
    </xf>
    <xf numFmtId="4" fontId="14" fillId="0" borderId="3" xfId="1" applyNumberFormat="1" applyFont="1" applyBorder="1" applyAlignment="1">
      <alignment horizontal="right" vertical="top"/>
    </xf>
    <xf numFmtId="0" fontId="7" fillId="3" borderId="3" xfId="0" applyFont="1" applyFill="1" applyBorder="1" applyAlignment="1">
      <alignment vertical="top" wrapText="1"/>
    </xf>
    <xf numFmtId="0" fontId="14" fillId="0" borderId="0" xfId="1" applyFont="1" applyAlignment="1">
      <alignment vertical="top"/>
    </xf>
    <xf numFmtId="0" fontId="13" fillId="0" borderId="0" xfId="1" applyFont="1" applyAlignment="1">
      <alignment vertical="top"/>
    </xf>
    <xf numFmtId="0" fontId="13" fillId="0" borderId="0" xfId="1" applyFont="1" applyAlignment="1">
      <alignment horizontal="left" vertical="top" wrapText="1"/>
    </xf>
    <xf numFmtId="0" fontId="13" fillId="0" borderId="0" xfId="1" applyFont="1" applyAlignment="1">
      <alignment horizontal="right" vertical="top"/>
    </xf>
    <xf numFmtId="4" fontId="12"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12" fillId="3" borderId="3" xfId="1" applyFont="1" applyFill="1" applyBorder="1" applyAlignment="1">
      <alignment horizontal="right" vertical="top" wrapText="1"/>
    </xf>
    <xf numFmtId="4" fontId="12" fillId="3" borderId="3" xfId="1" applyNumberFormat="1" applyFont="1" applyFill="1" applyBorder="1" applyAlignment="1">
      <alignment horizontal="right" vertical="top"/>
    </xf>
    <xf numFmtId="0" fontId="14" fillId="3" borderId="0" xfId="1" applyFont="1" applyFill="1" applyAlignment="1">
      <alignment vertical="top"/>
    </xf>
    <xf numFmtId="0" fontId="7" fillId="0" borderId="0" xfId="0" applyFont="1" applyAlignment="1">
      <alignment vertical="top"/>
    </xf>
    <xf numFmtId="0" fontId="14" fillId="0" borderId="0" xfId="1" applyFont="1" applyAlignment="1">
      <alignment vertical="top" wrapText="1"/>
    </xf>
    <xf numFmtId="4" fontId="14" fillId="0" borderId="0" xfId="1" applyNumberFormat="1" applyFont="1" applyAlignment="1">
      <alignment horizontal="right" vertical="top"/>
    </xf>
    <xf numFmtId="0" fontId="13" fillId="0" borderId="0" xfId="1" applyFont="1" applyAlignment="1">
      <alignment vertical="top" wrapText="1"/>
    </xf>
    <xf numFmtId="0" fontId="12" fillId="8" borderId="3" xfId="1" applyFont="1" applyFill="1" applyBorder="1" applyAlignment="1">
      <alignment horizontal="right" vertical="top" wrapText="1"/>
    </xf>
    <xf numFmtId="4" fontId="12" fillId="8" borderId="3" xfId="1" applyNumberFormat="1" applyFont="1" applyFill="1" applyBorder="1" applyAlignment="1">
      <alignment horizontal="right" vertical="top"/>
    </xf>
    <xf numFmtId="0" fontId="12" fillId="5" borderId="3" xfId="1" applyFont="1" applyFill="1" applyBorder="1" applyAlignment="1">
      <alignment horizontal="right" vertical="top" wrapText="1"/>
    </xf>
    <xf numFmtId="4" fontId="12" fillId="5" borderId="3" xfId="1" applyNumberFormat="1" applyFont="1" applyFill="1" applyBorder="1" applyAlignment="1">
      <alignment horizontal="right" vertical="top"/>
    </xf>
    <xf numFmtId="0" fontId="10" fillId="0" borderId="0" xfId="0" applyFont="1"/>
    <xf numFmtId="0" fontId="14" fillId="0" borderId="0" xfId="1" applyFont="1" applyAlignment="1" applyProtection="1">
      <alignment vertical="top"/>
      <protection hidden="1"/>
    </xf>
    <xf numFmtId="0" fontId="7" fillId="0" borderId="0" xfId="1" applyFont="1" applyAlignment="1" applyProtection="1">
      <alignment vertical="top"/>
      <protection hidden="1"/>
    </xf>
    <xf numFmtId="1" fontId="10" fillId="0" borderId="0" xfId="0" applyNumberFormat="1" applyFont="1"/>
    <xf numFmtId="0" fontId="14" fillId="0" borderId="3" xfId="1" applyFont="1" applyBorder="1" applyAlignment="1">
      <alignment vertical="top"/>
    </xf>
    <xf numFmtId="0" fontId="14" fillId="0" borderId="3" xfId="1" applyFont="1" applyBorder="1" applyAlignment="1">
      <alignment horizontal="center" vertical="top"/>
    </xf>
    <xf numFmtId="0" fontId="13" fillId="0" borderId="3" xfId="1" applyFont="1" applyBorder="1" applyAlignment="1">
      <alignment horizontal="center" vertical="top"/>
    </xf>
    <xf numFmtId="0" fontId="14" fillId="3" borderId="3" xfId="1" applyFont="1" applyFill="1" applyBorder="1" applyAlignment="1">
      <alignment horizontal="center" vertical="top"/>
    </xf>
    <xf numFmtId="0" fontId="14" fillId="0" borderId="3" xfId="1" applyFont="1" applyBorder="1" applyAlignment="1" applyProtection="1">
      <alignment horizontal="center" vertical="top"/>
      <protection hidden="1"/>
    </xf>
    <xf numFmtId="0" fontId="7" fillId="0" borderId="3" xfId="1" applyFont="1" applyBorder="1" applyAlignment="1" applyProtection="1">
      <alignment horizontal="center" vertical="top"/>
      <protection hidden="1"/>
    </xf>
    <xf numFmtId="0" fontId="13" fillId="0" borderId="3" xfId="1" applyFont="1" applyBorder="1" applyAlignment="1" applyProtection="1">
      <alignment horizontal="center" vertical="top"/>
      <protection hidden="1"/>
    </xf>
    <xf numFmtId="0" fontId="12" fillId="0" borderId="3" xfId="1" applyFont="1" applyBorder="1" applyAlignment="1" applyProtection="1">
      <alignment horizontal="center" vertical="top"/>
      <protection hidden="1"/>
    </xf>
    <xf numFmtId="4" fontId="14" fillId="0" borderId="0" xfId="1" applyNumberFormat="1" applyFont="1" applyAlignment="1">
      <alignment vertical="top"/>
    </xf>
    <xf numFmtId="0" fontId="7" fillId="0" borderId="0" xfId="0" applyFont="1"/>
    <xf numFmtId="0" fontId="7" fillId="3" borderId="0" xfId="0" applyFont="1" applyFill="1"/>
    <xf numFmtId="0" fontId="14" fillId="3" borderId="0" xfId="0" applyFont="1" applyFill="1" applyProtection="1">
      <protection locked="0"/>
    </xf>
    <xf numFmtId="0" fontId="14"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19" fillId="0" borderId="0" xfId="0" applyFont="1"/>
    <xf numFmtId="0" fontId="12" fillId="0" borderId="0" xfId="0" applyFont="1"/>
    <xf numFmtId="3" fontId="7" fillId="0" borderId="3" xfId="0" applyNumberFormat="1" applyFont="1" applyBorder="1" applyAlignment="1">
      <alignment vertical="distributed"/>
    </xf>
    <xf numFmtId="3" fontId="12" fillId="0" borderId="3" xfId="0" applyNumberFormat="1" applyFont="1" applyBorder="1" applyAlignment="1">
      <alignment vertical="distributed"/>
    </xf>
    <xf numFmtId="3" fontId="12" fillId="0" borderId="3" xfId="0" applyNumberFormat="1" applyFont="1" applyBorder="1" applyAlignment="1">
      <alignment horizontal="right"/>
    </xf>
    <xf numFmtId="3" fontId="7" fillId="0" borderId="3" xfId="0" applyNumberFormat="1" applyFont="1" applyBorder="1" applyAlignment="1">
      <alignment horizontal="right"/>
    </xf>
    <xf numFmtId="0" fontId="7" fillId="0" borderId="3" xfId="0" applyFont="1" applyBorder="1" applyAlignment="1">
      <alignment vertical="distributed" wrapText="1"/>
    </xf>
    <xf numFmtId="0" fontId="12" fillId="0" borderId="3" xfId="0" applyFont="1" applyBorder="1" applyAlignment="1">
      <alignment vertical="distributed" wrapText="1"/>
    </xf>
    <xf numFmtId="3" fontId="12" fillId="0" borderId="3" xfId="0" applyNumberFormat="1" applyFont="1" applyBorder="1"/>
    <xf numFmtId="3" fontId="12" fillId="0" borderId="25" xfId="0" applyNumberFormat="1" applyFont="1" applyBorder="1" applyAlignment="1">
      <alignment vertical="distributed"/>
    </xf>
    <xf numFmtId="3" fontId="12" fillId="0" borderId="25" xfId="0" applyNumberFormat="1" applyFont="1" applyBorder="1" applyAlignment="1">
      <alignment horizontal="right"/>
    </xf>
    <xf numFmtId="3" fontId="7" fillId="0" borderId="0" xfId="0" applyNumberFormat="1" applyFont="1" applyAlignment="1">
      <alignment horizontal="right"/>
    </xf>
    <xf numFmtId="0" fontId="12" fillId="0" borderId="3" xfId="0" applyFont="1" applyBorder="1" applyAlignment="1">
      <alignment vertical="distributed"/>
    </xf>
    <xf numFmtId="0" fontId="7" fillId="0" borderId="3" xfId="0" applyFont="1" applyBorder="1" applyAlignment="1">
      <alignment vertical="distributed"/>
    </xf>
    <xf numFmtId="0" fontId="7" fillId="0" borderId="0" xfId="0" applyFont="1" applyAlignment="1">
      <alignment vertical="distributed"/>
    </xf>
    <xf numFmtId="3" fontId="7" fillId="0" borderId="0" xfId="0" applyNumberFormat="1" applyFont="1"/>
    <xf numFmtId="0" fontId="7" fillId="0" borderId="3" xfId="0" applyFont="1" applyBorder="1" applyAlignment="1">
      <alignment horizontal="left" vertical="distributed"/>
    </xf>
    <xf numFmtId="0" fontId="7" fillId="0" borderId="3" xfId="0" applyFont="1" applyBorder="1" applyAlignment="1">
      <alignment horizontal="right" vertical="distributed"/>
    </xf>
    <xf numFmtId="0" fontId="21" fillId="0" borderId="0" xfId="0" applyFont="1" applyAlignment="1">
      <alignment horizontal="left" vertical="center"/>
    </xf>
    <xf numFmtId="0" fontId="22" fillId="0" borderId="0" xfId="0" applyFont="1" applyAlignment="1">
      <alignment horizontal="left" vertical="center"/>
    </xf>
    <xf numFmtId="0" fontId="12" fillId="0" borderId="3" xfId="0" applyFont="1" applyBorder="1"/>
    <xf numFmtId="0" fontId="12" fillId="0" borderId="3" xfId="0" applyFont="1" applyBorder="1" applyAlignment="1">
      <alignment horizontal="left" vertical="distributed" wrapText="1"/>
    </xf>
    <xf numFmtId="0" fontId="7" fillId="0" borderId="26" xfId="0" applyFont="1" applyBorder="1"/>
    <xf numFmtId="3" fontId="7" fillId="0" borderId="26" xfId="0" applyNumberFormat="1" applyFont="1" applyBorder="1" applyAlignment="1">
      <alignment horizontal="center"/>
    </xf>
    <xf numFmtId="0" fontId="7" fillId="0" borderId="3" xfId="0" applyFont="1" applyBorder="1" applyAlignment="1">
      <alignment horizontal="left" vertical="distributed" wrapText="1"/>
    </xf>
    <xf numFmtId="3" fontId="7" fillId="9" borderId="3" xfId="0" applyNumberFormat="1" applyFont="1" applyFill="1" applyBorder="1" applyAlignment="1" applyProtection="1">
      <alignment horizontal="right"/>
      <protection locked="0"/>
    </xf>
    <xf numFmtId="3" fontId="7" fillId="9" borderId="3" xfId="0" applyNumberFormat="1" applyFont="1" applyFill="1" applyBorder="1" applyProtection="1">
      <protection locked="0"/>
    </xf>
    <xf numFmtId="3" fontId="12" fillId="9" borderId="3" xfId="0" applyNumberFormat="1" applyFont="1" applyFill="1" applyBorder="1" applyProtection="1">
      <protection locked="0"/>
    </xf>
    <xf numFmtId="0" fontId="7" fillId="2" borderId="3" xfId="0" applyFont="1" applyFill="1" applyBorder="1" applyAlignment="1">
      <alignment horizontal="left" vertical="top" wrapText="1"/>
    </xf>
    <xf numFmtId="0" fontId="17" fillId="0" borderId="0" xfId="0" applyFont="1"/>
    <xf numFmtId="0" fontId="17"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7" fillId="0" borderId="3" xfId="0" applyFont="1" applyBorder="1" applyAlignment="1">
      <alignment vertical="top" wrapText="1"/>
    </xf>
    <xf numFmtId="0" fontId="17" fillId="0" borderId="0" xfId="0" applyFont="1" applyAlignment="1">
      <alignment horizontal="center"/>
    </xf>
    <xf numFmtId="0" fontId="17" fillId="3" borderId="0" xfId="0" applyFont="1" applyFill="1"/>
    <xf numFmtId="0" fontId="17" fillId="0" borderId="3" xfId="0" applyFont="1" applyBorder="1"/>
    <xf numFmtId="0" fontId="26" fillId="0" borderId="0" xfId="0" applyFont="1"/>
    <xf numFmtId="0" fontId="26" fillId="0" borderId="0" xfId="0" applyFont="1" applyAlignment="1">
      <alignment horizontal="center"/>
    </xf>
    <xf numFmtId="0" fontId="27" fillId="13" borderId="3" xfId="0" applyFont="1" applyFill="1" applyBorder="1" applyAlignment="1">
      <alignment horizontal="center" vertical="center" wrapText="1"/>
    </xf>
    <xf numFmtId="0" fontId="25" fillId="14" borderId="3" xfId="0" applyFont="1" applyFill="1" applyBorder="1" applyAlignment="1">
      <alignment horizontal="center" vertical="center" wrapText="1"/>
    </xf>
    <xf numFmtId="0" fontId="26" fillId="0" borderId="3" xfId="0" applyFont="1" applyBorder="1" applyAlignment="1">
      <alignment horizontal="center"/>
    </xf>
    <xf numFmtId="0" fontId="17" fillId="5" borderId="3" xfId="0" applyFont="1" applyFill="1" applyBorder="1"/>
    <xf numFmtId="4" fontId="17" fillId="5" borderId="3" xfId="0" applyNumberFormat="1" applyFont="1" applyFill="1" applyBorder="1"/>
    <xf numFmtId="0" fontId="17" fillId="15" borderId="3" xfId="0" applyFont="1" applyFill="1" applyBorder="1" applyAlignment="1">
      <alignment vertical="top" wrapText="1"/>
    </xf>
    <xf numFmtId="0" fontId="17" fillId="3" borderId="3" xfId="0" applyFont="1" applyFill="1" applyBorder="1" applyAlignment="1">
      <alignment vertical="top" wrapText="1"/>
    </xf>
    <xf numFmtId="4" fontId="17" fillId="0" borderId="3" xfId="0" applyNumberFormat="1" applyFont="1" applyBorder="1"/>
    <xf numFmtId="0" fontId="16" fillId="0" borderId="0" xfId="0" applyFont="1"/>
    <xf numFmtId="0" fontId="16" fillId="0" borderId="3" xfId="0" applyFont="1" applyBorder="1" applyAlignment="1">
      <alignment vertical="top" wrapText="1"/>
    </xf>
    <xf numFmtId="0" fontId="16" fillId="3" borderId="3" xfId="0" applyFont="1" applyFill="1" applyBorder="1"/>
    <xf numFmtId="0" fontId="28" fillId="3" borderId="3" xfId="1" applyFont="1" applyFill="1" applyBorder="1" applyAlignment="1">
      <alignment horizontal="center" vertical="top"/>
    </xf>
    <xf numFmtId="0" fontId="16" fillId="3" borderId="0" xfId="0" applyFont="1" applyFill="1"/>
    <xf numFmtId="0" fontId="16" fillId="3" borderId="3" xfId="0" applyFont="1" applyFill="1" applyBorder="1" applyAlignment="1">
      <alignment vertical="top" wrapText="1"/>
    </xf>
    <xf numFmtId="4" fontId="26" fillId="0" borderId="3" xfId="0" applyNumberFormat="1" applyFont="1" applyBorder="1" applyAlignment="1">
      <alignment vertical="top" wrapText="1"/>
    </xf>
    <xf numFmtId="0" fontId="17" fillId="0" borderId="3" xfId="0" applyFont="1" applyBorder="1" applyAlignment="1">
      <alignment horizontal="center"/>
    </xf>
    <xf numFmtId="0" fontId="28" fillId="0" borderId="3" xfId="1" applyFont="1" applyBorder="1" applyAlignment="1">
      <alignment horizontal="center" vertical="top"/>
    </xf>
    <xf numFmtId="0" fontId="28" fillId="3" borderId="3" xfId="0" applyFont="1" applyFill="1" applyBorder="1"/>
    <xf numFmtId="0" fontId="28" fillId="16" borderId="3" xfId="0" applyFont="1" applyFill="1" applyBorder="1"/>
    <xf numFmtId="0" fontId="25" fillId="16" borderId="3" xfId="0" applyFont="1" applyFill="1" applyBorder="1"/>
    <xf numFmtId="0" fontId="17" fillId="16" borderId="3" xfId="0" applyFont="1" applyFill="1" applyBorder="1"/>
    <xf numFmtId="0" fontId="16" fillId="3" borderId="3" xfId="0" applyFont="1" applyFill="1" applyBorder="1" applyAlignment="1">
      <alignment horizontal="center"/>
    </xf>
    <xf numFmtId="0" fontId="17" fillId="15" borderId="3" xfId="0" applyFont="1" applyFill="1" applyBorder="1" applyProtection="1">
      <protection locked="0"/>
    </xf>
    <xf numFmtId="0" fontId="17" fillId="15" borderId="3" xfId="0" applyFont="1" applyFill="1" applyBorder="1" applyAlignment="1" applyProtection="1">
      <alignment vertical="top" wrapText="1"/>
      <protection locked="0"/>
    </xf>
    <xf numFmtId="0" fontId="29" fillId="13" borderId="3" xfId="0" applyFont="1" applyFill="1" applyBorder="1" applyAlignment="1">
      <alignment horizontal="center" vertical="center" wrapText="1"/>
    </xf>
    <xf numFmtId="0" fontId="30" fillId="14" borderId="3" xfId="0" applyFont="1" applyFill="1" applyBorder="1" applyAlignment="1">
      <alignment horizontal="center" vertical="center" wrapText="1"/>
    </xf>
    <xf numFmtId="0" fontId="32" fillId="0" borderId="3" xfId="0" applyFont="1" applyBorder="1"/>
    <xf numFmtId="0" fontId="32" fillId="0" borderId="0" xfId="0" applyFont="1"/>
    <xf numFmtId="0" fontId="16" fillId="15" borderId="3" xfId="0" applyFont="1" applyFill="1" applyBorder="1" applyAlignment="1" applyProtection="1">
      <alignment vertical="top" wrapText="1"/>
      <protection locked="0"/>
    </xf>
    <xf numFmtId="0" fontId="28" fillId="3" borderId="0" xfId="0" applyFont="1" applyFill="1"/>
    <xf numFmtId="0" fontId="28" fillId="3" borderId="3" xfId="0" applyFont="1" applyFill="1" applyBorder="1" applyAlignment="1">
      <alignment horizontal="center"/>
    </xf>
    <xf numFmtId="4" fontId="17" fillId="0" borderId="0" xfId="0" applyNumberFormat="1" applyFont="1"/>
    <xf numFmtId="4" fontId="26" fillId="15" borderId="3" xfId="0" applyNumberFormat="1" applyFont="1" applyFill="1" applyBorder="1" applyAlignment="1" applyProtection="1">
      <alignment vertical="top"/>
      <protection locked="0"/>
    </xf>
    <xf numFmtId="4" fontId="26" fillId="0" borderId="3" xfId="0" applyNumberFormat="1" applyFont="1" applyBorder="1" applyAlignment="1">
      <alignment vertical="top"/>
    </xf>
    <xf numFmtId="4" fontId="31" fillId="0" borderId="3" xfId="0" applyNumberFormat="1" applyFont="1" applyBorder="1" applyAlignment="1">
      <alignment vertical="top"/>
    </xf>
    <xf numFmtId="4" fontId="28" fillId="3" borderId="3" xfId="0" applyNumberFormat="1" applyFont="1" applyFill="1" applyBorder="1" applyAlignment="1">
      <alignment vertical="top"/>
    </xf>
    <xf numFmtId="4" fontId="17" fillId="15" borderId="3" xfId="0" applyNumberFormat="1" applyFont="1" applyFill="1" applyBorder="1" applyAlignment="1" applyProtection="1">
      <alignment vertical="top"/>
      <protection locked="0"/>
    </xf>
    <xf numFmtId="4" fontId="17" fillId="16" borderId="3" xfId="0" applyNumberFormat="1" applyFont="1" applyFill="1" applyBorder="1" applyAlignment="1">
      <alignment vertical="top"/>
    </xf>
    <xf numFmtId="0" fontId="32" fillId="16" borderId="3" xfId="0" applyFont="1" applyFill="1" applyBorder="1" applyAlignment="1">
      <alignment vertical="top"/>
    </xf>
    <xf numFmtId="4" fontId="16" fillId="3" borderId="3" xfId="0" applyNumberFormat="1" applyFont="1" applyFill="1" applyBorder="1" applyAlignment="1">
      <alignment vertical="top"/>
    </xf>
    <xf numFmtId="0" fontId="33" fillId="3" borderId="3" xfId="0" applyFont="1" applyFill="1" applyBorder="1" applyAlignment="1">
      <alignment vertical="top"/>
    </xf>
    <xf numFmtId="0" fontId="17" fillId="3" borderId="3" xfId="0" applyFont="1" applyFill="1" applyBorder="1" applyAlignment="1">
      <alignment vertical="top"/>
    </xf>
    <xf numFmtId="0" fontId="17" fillId="0" borderId="3" xfId="0" applyFont="1" applyBorder="1" applyAlignment="1">
      <alignment vertical="top"/>
    </xf>
    <xf numFmtId="4" fontId="17" fillId="3" borderId="3" xfId="0" applyNumberFormat="1" applyFont="1" applyFill="1" applyBorder="1" applyAlignment="1">
      <alignment vertical="top"/>
    </xf>
    <xf numFmtId="4" fontId="26" fillId="3" borderId="3" xfId="0" applyNumberFormat="1" applyFont="1" applyFill="1" applyBorder="1" applyAlignment="1">
      <alignment vertical="top"/>
    </xf>
    <xf numFmtId="4" fontId="17" fillId="3" borderId="3" xfId="0" applyNumberFormat="1" applyFont="1" applyFill="1" applyBorder="1" applyAlignment="1" applyProtection="1">
      <alignment vertical="top"/>
      <protection locked="0"/>
    </xf>
    <xf numFmtId="4" fontId="31" fillId="3" borderId="3" xfId="0" applyNumberFormat="1" applyFont="1" applyFill="1" applyBorder="1" applyAlignment="1">
      <alignment vertical="top"/>
    </xf>
    <xf numFmtId="4" fontId="17" fillId="0" borderId="3" xfId="0" applyNumberFormat="1" applyFont="1" applyBorder="1" applyAlignment="1">
      <alignment vertical="top"/>
    </xf>
    <xf numFmtId="4" fontId="34" fillId="3" borderId="3" xfId="0" applyNumberFormat="1" applyFont="1" applyFill="1" applyBorder="1" applyAlignment="1">
      <alignment vertical="top"/>
    </xf>
    <xf numFmtId="4" fontId="34" fillId="0" borderId="3" xfId="0" applyNumberFormat="1" applyFont="1" applyBorder="1" applyAlignment="1">
      <alignment vertical="top"/>
    </xf>
    <xf numFmtId="4" fontId="16" fillId="15" borderId="3" xfId="0" applyNumberFormat="1" applyFont="1" applyFill="1" applyBorder="1" applyAlignment="1" applyProtection="1">
      <alignment vertical="top"/>
      <protection locked="0"/>
    </xf>
    <xf numFmtId="4" fontId="16" fillId="0" borderId="3" xfId="0" applyNumberFormat="1" applyFont="1" applyBorder="1" applyAlignment="1">
      <alignment vertical="top"/>
    </xf>
    <xf numFmtId="0" fontId="32" fillId="0" borderId="3" xfId="0" applyFont="1" applyBorder="1" applyAlignment="1">
      <alignment vertical="top"/>
    </xf>
    <xf numFmtId="0" fontId="7" fillId="0" borderId="0" xfId="0" applyFont="1" applyAlignment="1">
      <alignment horizontal="left" vertical="distributed"/>
    </xf>
    <xf numFmtId="0" fontId="14" fillId="3" borderId="0" xfId="0" applyFont="1" applyFill="1"/>
    <xf numFmtId="1" fontId="20" fillId="3" borderId="3" xfId="0" applyNumberFormat="1" applyFont="1" applyFill="1" applyBorder="1" applyAlignment="1">
      <alignment horizontal="right" vertical="center"/>
    </xf>
    <xf numFmtId="3" fontId="7" fillId="0" borderId="0" xfId="0" applyNumberFormat="1" applyFont="1" applyAlignment="1">
      <alignment horizontal="center"/>
    </xf>
    <xf numFmtId="1" fontId="20" fillId="3" borderId="3" xfId="0" applyNumberFormat="1" applyFont="1" applyFill="1" applyBorder="1" applyAlignment="1">
      <alignment horizontal="right"/>
    </xf>
    <xf numFmtId="3" fontId="12" fillId="0" borderId="4" xfId="0" applyNumberFormat="1" applyFont="1" applyBorder="1" applyAlignment="1">
      <alignment vertical="distributed"/>
    </xf>
    <xf numFmtId="3" fontId="12" fillId="0" borderId="2" xfId="0" applyNumberFormat="1" applyFont="1" applyBorder="1" applyAlignment="1">
      <alignment horizontal="right"/>
    </xf>
    <xf numFmtId="3" fontId="12" fillId="0" borderId="5" xfId="0" applyNumberFormat="1" applyFont="1" applyBorder="1" applyAlignment="1">
      <alignment horizontal="right"/>
    </xf>
    <xf numFmtId="1" fontId="20" fillId="0" borderId="3" xfId="0" applyNumberFormat="1" applyFont="1" applyBorder="1" applyAlignment="1" applyProtection="1">
      <alignment horizontal="right"/>
      <protection locked="0"/>
    </xf>
    <xf numFmtId="9" fontId="7" fillId="0" borderId="3" xfId="0" applyNumberFormat="1" applyFont="1" applyBorder="1"/>
    <xf numFmtId="0" fontId="7" fillId="17" borderId="3" xfId="0" applyFont="1" applyFill="1" applyBorder="1" applyAlignment="1">
      <alignment horizontal="left" vertical="distributed"/>
    </xf>
    <xf numFmtId="0" fontId="7" fillId="4" borderId="3" xfId="0" applyFont="1" applyFill="1" applyBorder="1" applyAlignment="1">
      <alignment horizontal="left" vertical="distributed"/>
    </xf>
    <xf numFmtId="9" fontId="7" fillId="4" borderId="3" xfId="0" applyNumberFormat="1" applyFont="1" applyFill="1" applyBorder="1"/>
    <xf numFmtId="0" fontId="33" fillId="0" borderId="0" xfId="0" applyFont="1"/>
    <xf numFmtId="164" fontId="32" fillId="0" borderId="0" xfId="0" applyNumberFormat="1" applyFont="1"/>
    <xf numFmtId="0" fontId="35" fillId="0" borderId="0" xfId="0" applyFont="1"/>
    <xf numFmtId="0" fontId="36" fillId="0" borderId="0" xfId="0" applyFont="1"/>
    <xf numFmtId="0" fontId="32" fillId="7" borderId="3" xfId="0" applyFont="1" applyFill="1" applyBorder="1" applyAlignment="1">
      <alignment horizontal="center"/>
    </xf>
    <xf numFmtId="9" fontId="35" fillId="7" borderId="3" xfId="0" applyNumberFormat="1" applyFont="1" applyFill="1" applyBorder="1" applyAlignment="1">
      <alignment horizontal="right"/>
    </xf>
    <xf numFmtId="0" fontId="32" fillId="0" borderId="3" xfId="0" applyFont="1" applyBorder="1" applyAlignment="1">
      <alignment horizontal="center"/>
    </xf>
    <xf numFmtId="9" fontId="35" fillId="0" borderId="3" xfId="0" applyNumberFormat="1" applyFont="1" applyBorder="1" applyAlignment="1">
      <alignment horizontal="right"/>
    </xf>
    <xf numFmtId="9" fontId="37" fillId="0" borderId="3" xfId="0" applyNumberFormat="1" applyFont="1" applyBorder="1" applyAlignment="1">
      <alignment horizontal="right"/>
    </xf>
    <xf numFmtId="0" fontId="32" fillId="7" borderId="4" xfId="0" applyFont="1" applyFill="1" applyBorder="1" applyAlignment="1">
      <alignment horizontal="center"/>
    </xf>
    <xf numFmtId="9" fontId="33" fillId="7" borderId="3" xfId="0" applyNumberFormat="1" applyFont="1" applyFill="1" applyBorder="1" applyAlignment="1">
      <alignment horizontal="right"/>
    </xf>
    <xf numFmtId="0" fontId="32" fillId="4" borderId="4" xfId="0" applyFont="1" applyFill="1" applyBorder="1" applyAlignment="1">
      <alignment horizontal="center"/>
    </xf>
    <xf numFmtId="9" fontId="32" fillId="4" borderId="3" xfId="0" applyNumberFormat="1" applyFont="1" applyFill="1" applyBorder="1"/>
    <xf numFmtId="0" fontId="12" fillId="3" borderId="3" xfId="0" applyFont="1" applyFill="1" applyBorder="1" applyAlignment="1">
      <alignment horizontal="left" vertical="distributed"/>
    </xf>
    <xf numFmtId="9" fontId="12" fillId="3" borderId="3" xfId="0" applyNumberFormat="1" applyFont="1" applyFill="1" applyBorder="1"/>
    <xf numFmtId="4" fontId="38" fillId="0" borderId="0" xfId="1" applyNumberFormat="1" applyFont="1" applyAlignment="1">
      <alignment horizontal="right" vertical="top"/>
    </xf>
    <xf numFmtId="0" fontId="7" fillId="0" borderId="3" xfId="0" applyFont="1" applyBorder="1" applyAlignment="1">
      <alignment vertical="top" wrapText="1"/>
    </xf>
    <xf numFmtId="0" fontId="24" fillId="0" borderId="3" xfId="0" applyFont="1" applyBorder="1" applyAlignment="1">
      <alignment horizontal="left" vertical="top" wrapText="1"/>
    </xf>
    <xf numFmtId="0" fontId="12" fillId="0" borderId="3" xfId="0" applyFont="1" applyBorder="1" applyAlignment="1">
      <alignment vertical="top" wrapText="1"/>
    </xf>
    <xf numFmtId="0" fontId="7" fillId="0" borderId="3" xfId="0" applyFont="1" applyBorder="1" applyAlignment="1">
      <alignment horizontal="center" vertical="top" wrapText="1"/>
    </xf>
    <xf numFmtId="0" fontId="41" fillId="0" borderId="0" xfId="0" applyFont="1" applyAlignment="1">
      <alignment vertical="top" wrapText="1"/>
    </xf>
    <xf numFmtId="0" fontId="6" fillId="0" borderId="0" xfId="0" applyFont="1" applyAlignment="1">
      <alignment horizontal="center" vertical="top" wrapText="1"/>
    </xf>
    <xf numFmtId="0" fontId="42" fillId="0" borderId="28" xfId="0" applyFont="1" applyBorder="1" applyAlignment="1">
      <alignment vertical="top" wrapText="1"/>
    </xf>
    <xf numFmtId="0" fontId="42" fillId="0" borderId="6" xfId="0" applyFont="1" applyBorder="1" applyAlignment="1">
      <alignment horizontal="right" vertical="top" wrapText="1"/>
    </xf>
    <xf numFmtId="0" fontId="41" fillId="0" borderId="6" xfId="0" applyFont="1" applyBorder="1" applyAlignment="1">
      <alignment horizontal="right" vertical="top" wrapText="1"/>
    </xf>
    <xf numFmtId="0" fontId="41" fillId="0" borderId="6" xfId="0" applyFont="1" applyBorder="1" applyAlignment="1">
      <alignment vertical="top" wrapText="1"/>
    </xf>
    <xf numFmtId="0" fontId="41" fillId="0" borderId="1" xfId="0" applyFont="1" applyBorder="1" applyAlignment="1">
      <alignment vertical="top" wrapText="1"/>
    </xf>
    <xf numFmtId="0" fontId="41" fillId="0" borderId="27" xfId="0" applyFont="1" applyBorder="1" applyAlignment="1">
      <alignment vertical="top" wrapText="1"/>
    </xf>
    <xf numFmtId="0" fontId="42" fillId="0" borderId="4" xfId="0" applyFont="1" applyBorder="1" applyAlignment="1">
      <alignment vertical="top" wrapText="1"/>
    </xf>
    <xf numFmtId="0" fontId="42" fillId="0" borderId="0" xfId="0" applyFont="1" applyAlignment="1">
      <alignment horizontal="left" vertical="top" wrapText="1"/>
    </xf>
    <xf numFmtId="0" fontId="40" fillId="3" borderId="29" xfId="0" applyFont="1" applyFill="1" applyBorder="1" applyAlignment="1" applyProtection="1">
      <alignment vertical="center" wrapText="1"/>
      <protection locked="0"/>
    </xf>
    <xf numFmtId="0" fontId="39" fillId="3" borderId="0" xfId="0" applyFont="1" applyFill="1" applyAlignment="1">
      <alignment vertical="top" wrapText="1"/>
    </xf>
    <xf numFmtId="0" fontId="39" fillId="3" borderId="0" xfId="0" applyFont="1" applyFill="1" applyAlignment="1">
      <alignment horizontal="center" vertical="top" wrapText="1"/>
    </xf>
    <xf numFmtId="0" fontId="39" fillId="3" borderId="1" xfId="0" applyFont="1" applyFill="1" applyBorder="1" applyAlignment="1">
      <alignment horizontal="center" vertical="top" wrapText="1"/>
    </xf>
    <xf numFmtId="4" fontId="19" fillId="0" borderId="0" xfId="1" applyNumberFormat="1" applyFont="1" applyAlignment="1">
      <alignment horizontal="right" vertical="top"/>
    </xf>
    <xf numFmtId="0" fontId="19" fillId="0" borderId="0" xfId="1" applyFont="1" applyAlignment="1" applyProtection="1">
      <alignment vertical="top"/>
      <protection hidden="1"/>
    </xf>
    <xf numFmtId="0" fontId="19" fillId="0" borderId="0" xfId="1" applyFont="1" applyAlignment="1">
      <alignment vertical="top"/>
    </xf>
    <xf numFmtId="4" fontId="19" fillId="0" borderId="0" xfId="1" applyNumberFormat="1" applyFont="1" applyAlignment="1" applyProtection="1">
      <alignment vertical="top"/>
      <protection hidden="1"/>
    </xf>
    <xf numFmtId="0" fontId="47" fillId="0" borderId="3" xfId="0" applyFont="1" applyBorder="1" applyAlignment="1">
      <alignment vertical="top" wrapText="1"/>
    </xf>
    <xf numFmtId="0" fontId="47" fillId="0" borderId="0" xfId="0" applyFont="1" applyAlignment="1">
      <alignment vertical="top" wrapText="1"/>
    </xf>
    <xf numFmtId="0" fontId="47" fillId="0" borderId="3" xfId="0" applyFont="1" applyBorder="1" applyAlignment="1">
      <alignment horizontal="left" vertical="top" wrapText="1"/>
    </xf>
    <xf numFmtId="0" fontId="47" fillId="0" borderId="3" xfId="0" applyFont="1" applyBorder="1" applyAlignment="1">
      <alignment wrapText="1"/>
    </xf>
    <xf numFmtId="0" fontId="48" fillId="0" borderId="3" xfId="0" applyFont="1" applyBorder="1" applyAlignment="1">
      <alignment horizontal="left" vertical="top" wrapText="1"/>
    </xf>
    <xf numFmtId="0" fontId="47" fillId="0" borderId="0" xfId="0" applyFont="1" applyAlignment="1">
      <alignment horizontal="left" vertical="top" wrapText="1"/>
    </xf>
    <xf numFmtId="0" fontId="48" fillId="0" borderId="0" xfId="0" applyFont="1" applyAlignment="1">
      <alignment horizontal="left" vertical="top" wrapText="1"/>
    </xf>
    <xf numFmtId="0" fontId="7" fillId="3" borderId="0" xfId="0" applyFont="1" applyFill="1" applyAlignment="1">
      <alignment horizontal="center" vertical="top" wrapText="1"/>
    </xf>
    <xf numFmtId="4" fontId="42" fillId="0" borderId="3" xfId="0" applyNumberFormat="1" applyFont="1" applyBorder="1" applyAlignment="1">
      <alignment horizontal="right" vertical="top" wrapText="1"/>
    </xf>
    <xf numFmtId="4" fontId="43"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3" fillId="3" borderId="3" xfId="0" applyFont="1" applyFill="1" applyBorder="1" applyAlignment="1">
      <alignment vertical="center"/>
    </xf>
    <xf numFmtId="1" fontId="13" fillId="9" borderId="3" xfId="0" applyNumberFormat="1" applyFont="1" applyFill="1" applyBorder="1" applyAlignment="1" applyProtection="1">
      <alignment horizontal="center" vertical="center"/>
      <protection locked="0"/>
    </xf>
    <xf numFmtId="0" fontId="14" fillId="3" borderId="3" xfId="0" applyFont="1" applyFill="1" applyBorder="1"/>
    <xf numFmtId="0" fontId="14"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9" borderId="3" xfId="0" applyNumberFormat="1" applyFont="1" applyFill="1" applyBorder="1" applyAlignment="1" applyProtection="1">
      <alignment horizontal="right" vertical="top" wrapText="1"/>
      <protection locked="0"/>
    </xf>
    <xf numFmtId="0" fontId="13" fillId="3" borderId="3" xfId="0" applyFont="1" applyFill="1" applyBorder="1" applyAlignment="1">
      <alignment vertical="center" wrapText="1"/>
    </xf>
    <xf numFmtId="14" fontId="13" fillId="9" borderId="3" xfId="0" applyNumberFormat="1" applyFont="1" applyFill="1" applyBorder="1" applyAlignment="1" applyProtection="1">
      <alignment horizontal="center" vertical="center"/>
      <protection locked="0"/>
    </xf>
    <xf numFmtId="9" fontId="50" fillId="0" borderId="0" xfId="5" applyFont="1" applyBorder="1" applyAlignment="1" applyProtection="1">
      <alignment vertical="top"/>
    </xf>
    <xf numFmtId="4" fontId="50" fillId="0" borderId="0" xfId="1" applyNumberFormat="1" applyFont="1" applyAlignment="1">
      <alignment horizontal="right" vertical="top"/>
    </xf>
    <xf numFmtId="3" fontId="12"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3" fillId="0" borderId="3" xfId="0" applyNumberFormat="1" applyFont="1" applyBorder="1" applyAlignment="1">
      <alignment horizontal="left" vertical="top"/>
    </xf>
    <xf numFmtId="0" fontId="14" fillId="0" borderId="0" xfId="0" applyFont="1" applyAlignment="1">
      <alignment horizontal="right" vertical="center"/>
    </xf>
    <xf numFmtId="0" fontId="51" fillId="0" borderId="0" xfId="0" applyFont="1" applyAlignment="1">
      <alignment horizontal="left" vertical="center"/>
    </xf>
    <xf numFmtId="0" fontId="7" fillId="0" borderId="0" xfId="0" applyFont="1" applyAlignment="1">
      <alignment horizontal="left" vertical="top"/>
    </xf>
    <xf numFmtId="4" fontId="12" fillId="0" borderId="0" xfId="0" applyNumberFormat="1" applyFont="1" applyAlignment="1">
      <alignment horizontal="center" vertical="top"/>
    </xf>
    <xf numFmtId="4" fontId="7" fillId="0" borderId="0" xfId="0" applyNumberFormat="1" applyFont="1" applyAlignment="1">
      <alignment horizontal="right" vertical="top"/>
    </xf>
    <xf numFmtId="4" fontId="12" fillId="0" borderId="3" xfId="0" applyNumberFormat="1" applyFont="1" applyBorder="1" applyAlignment="1">
      <alignment horizontal="center" vertical="center"/>
    </xf>
    <xf numFmtId="0" fontId="14" fillId="0" borderId="0" xfId="0" applyFont="1" applyAlignment="1">
      <alignment horizontal="center" vertical="top"/>
    </xf>
    <xf numFmtId="3" fontId="13"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3" fillId="0" borderId="3" xfId="0" applyNumberFormat="1" applyFont="1" applyBorder="1" applyAlignment="1">
      <alignment horizontal="right" vertical="top"/>
    </xf>
    <xf numFmtId="4" fontId="12"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4" fillId="0" borderId="0" xfId="0" applyNumberFormat="1" applyFont="1" applyAlignment="1">
      <alignment horizontal="center" vertical="top"/>
    </xf>
    <xf numFmtId="3" fontId="12" fillId="0" borderId="3" xfId="0" applyNumberFormat="1" applyFont="1" applyBorder="1" applyAlignment="1">
      <alignment horizontal="right" vertical="top"/>
    </xf>
    <xf numFmtId="4" fontId="12" fillId="0" borderId="3" xfId="0" applyNumberFormat="1" applyFont="1" applyBorder="1" applyAlignment="1">
      <alignment horizontal="right" vertical="top"/>
    </xf>
    <xf numFmtId="3" fontId="12" fillId="0" borderId="3" xfId="0" applyNumberFormat="1" applyFont="1" applyBorder="1" applyAlignment="1">
      <alignment horizontal="right" vertical="top" wrapText="1"/>
    </xf>
    <xf numFmtId="0" fontId="13" fillId="0" borderId="3" xfId="0" applyFont="1" applyBorder="1" applyAlignment="1">
      <alignment horizontal="right" vertical="top" wrapText="1"/>
    </xf>
    <xf numFmtId="0" fontId="13" fillId="0" borderId="3" xfId="0" applyFont="1" applyBorder="1" applyAlignment="1">
      <alignment horizontal="right" vertical="center"/>
    </xf>
    <xf numFmtId="0" fontId="13" fillId="0" borderId="3" xfId="0" applyFont="1" applyBorder="1" applyAlignment="1">
      <alignment horizontal="left" vertical="center"/>
    </xf>
    <xf numFmtId="3" fontId="13" fillId="0" borderId="0" xfId="0" applyNumberFormat="1" applyFont="1" applyAlignment="1">
      <alignment horizontal="center" vertical="center"/>
    </xf>
    <xf numFmtId="4" fontId="13" fillId="0" borderId="0" xfId="0" applyNumberFormat="1" applyFont="1" applyAlignment="1">
      <alignment horizontal="center" vertical="center"/>
    </xf>
    <xf numFmtId="4" fontId="51" fillId="0" borderId="0" xfId="0" applyNumberFormat="1" applyFont="1" applyAlignment="1">
      <alignment horizontal="center"/>
    </xf>
    <xf numFmtId="9" fontId="51" fillId="0" borderId="0" xfId="5" applyFont="1" applyFill="1" applyBorder="1" applyAlignment="1" applyProtection="1">
      <alignment horizontal="center"/>
    </xf>
    <xf numFmtId="3" fontId="14" fillId="0" borderId="0" xfId="0" applyNumberFormat="1" applyFont="1" applyAlignment="1">
      <alignment horizontal="center" vertical="center"/>
    </xf>
    <xf numFmtId="0" fontId="7" fillId="0" borderId="0" xfId="0" applyFont="1" applyAlignment="1">
      <alignment horizontal="right"/>
    </xf>
    <xf numFmtId="0" fontId="20" fillId="0" borderId="3" xfId="0" applyFont="1" applyBorder="1" applyAlignment="1">
      <alignment horizontal="left"/>
    </xf>
    <xf numFmtId="4" fontId="52" fillId="0" borderId="3" xfId="0" applyNumberFormat="1" applyFont="1" applyBorder="1" applyAlignment="1">
      <alignment horizontal="center"/>
    </xf>
    <xf numFmtId="4" fontId="53" fillId="0" borderId="3" xfId="0" applyNumberFormat="1" applyFont="1" applyBorder="1" applyAlignment="1">
      <alignment horizontal="center"/>
    </xf>
    <xf numFmtId="0" fontId="14" fillId="0" borderId="0" xfId="0" applyFont="1" applyAlignment="1">
      <alignment horizontal="center" vertical="center"/>
    </xf>
    <xf numFmtId="0" fontId="13" fillId="0" borderId="3" xfId="0" applyFont="1" applyBorder="1" applyAlignment="1">
      <alignment vertical="top" wrapText="1"/>
    </xf>
    <xf numFmtId="4" fontId="13" fillId="0" borderId="3" xfId="0" applyNumberFormat="1" applyFont="1" applyBorder="1" applyAlignment="1">
      <alignment horizontal="center" vertical="center"/>
    </xf>
    <xf numFmtId="4" fontId="12" fillId="0" borderId="3" xfId="0" applyNumberFormat="1" applyFont="1" applyBorder="1" applyAlignment="1">
      <alignment horizontal="center"/>
    </xf>
    <xf numFmtId="0" fontId="13" fillId="0" borderId="0" xfId="0" applyFont="1" applyAlignment="1">
      <alignment horizontal="center" vertical="center"/>
    </xf>
    <xf numFmtId="4" fontId="7" fillId="0" borderId="3" xfId="0" applyNumberFormat="1" applyFont="1" applyBorder="1" applyAlignment="1">
      <alignment horizontal="center"/>
    </xf>
    <xf numFmtId="4" fontId="14"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3" fillId="0" borderId="0" xfId="0" applyFont="1" applyAlignment="1">
      <alignment horizontal="right" vertical="center"/>
    </xf>
    <xf numFmtId="0" fontId="13" fillId="0" borderId="0" xfId="0" applyFont="1" applyAlignment="1">
      <alignment horizontal="left" vertical="center"/>
    </xf>
    <xf numFmtId="4" fontId="12" fillId="0" borderId="0" xfId="0" applyNumberFormat="1" applyFont="1" applyAlignment="1">
      <alignment horizontal="center"/>
    </xf>
    <xf numFmtId="4" fontId="7" fillId="0" borderId="0" xfId="0" applyNumberFormat="1" applyFont="1" applyAlignment="1">
      <alignment horizontal="center"/>
    </xf>
    <xf numFmtId="0" fontId="14" fillId="0" borderId="0" xfId="0" applyFont="1" applyAlignment="1">
      <alignment horizontal="left" vertical="top"/>
    </xf>
    <xf numFmtId="0" fontId="13" fillId="0" borderId="0" xfId="0" applyFont="1" applyAlignment="1">
      <alignment vertical="top" wrapText="1"/>
    </xf>
    <xf numFmtId="4" fontId="12" fillId="0" borderId="0" xfId="0" applyNumberFormat="1" applyFont="1" applyAlignment="1">
      <alignment horizontal="right" vertical="top"/>
    </xf>
    <xf numFmtId="4" fontId="7" fillId="0" borderId="3" xfId="0" applyNumberFormat="1" applyFont="1" applyBorder="1" applyAlignment="1">
      <alignment horizontal="right" vertical="top"/>
    </xf>
    <xf numFmtId="0" fontId="13" fillId="0" borderId="0" xfId="0" applyFont="1" applyAlignment="1">
      <alignment horizontal="center" vertical="top"/>
    </xf>
    <xf numFmtId="4" fontId="54" fillId="0" borderId="3" xfId="0" applyNumberFormat="1" applyFont="1" applyBorder="1" applyAlignment="1">
      <alignment horizontal="right" vertical="top"/>
    </xf>
    <xf numFmtId="0" fontId="13" fillId="0" borderId="0" xfId="0" applyFont="1" applyAlignment="1">
      <alignment horizontal="left" vertical="top"/>
    </xf>
    <xf numFmtId="0" fontId="12" fillId="0" borderId="0" xfId="0" applyFont="1" applyAlignment="1">
      <alignment horizontal="left" vertical="top" wrapText="1"/>
    </xf>
    <xf numFmtId="4" fontId="13" fillId="0" borderId="3" xfId="0" applyNumberFormat="1" applyFont="1" applyBorder="1" applyAlignment="1">
      <alignment horizontal="center" vertical="top"/>
    </xf>
    <xf numFmtId="0" fontId="7" fillId="0" borderId="3" xfId="0" applyFont="1" applyBorder="1" applyAlignment="1">
      <alignment horizontal="left"/>
    </xf>
    <xf numFmtId="0" fontId="14" fillId="2" borderId="3" xfId="0" applyFont="1" applyFill="1" applyBorder="1" applyAlignment="1" applyProtection="1">
      <alignment vertical="top" wrapText="1"/>
      <protection locked="0"/>
    </xf>
    <xf numFmtId="0" fontId="49" fillId="0" borderId="3" xfId="1" applyFont="1" applyBorder="1" applyAlignment="1">
      <alignment vertical="distributed"/>
    </xf>
    <xf numFmtId="4" fontId="49" fillId="3" borderId="3" xfId="1" applyNumberFormat="1" applyFont="1" applyFill="1" applyBorder="1" applyAlignment="1">
      <alignment vertical="top" wrapText="1"/>
    </xf>
    <xf numFmtId="4" fontId="49" fillId="0" borderId="3" xfId="1" applyNumberFormat="1" applyFont="1" applyBorder="1" applyAlignment="1">
      <alignment horizontal="center" vertical="center" wrapText="1"/>
    </xf>
    <xf numFmtId="0" fontId="13" fillId="0" borderId="0" xfId="0" applyFont="1"/>
    <xf numFmtId="0" fontId="13" fillId="0" borderId="0" xfId="0" applyFont="1" applyAlignment="1">
      <alignment horizontal="center"/>
    </xf>
    <xf numFmtId="0" fontId="13" fillId="0" borderId="0" xfId="0" applyFont="1" applyAlignment="1">
      <alignment horizontal="center" vertical="center" wrapText="1"/>
    </xf>
    <xf numFmtId="0" fontId="13" fillId="0" borderId="11" xfId="0" applyFont="1" applyBorder="1" applyAlignment="1">
      <alignment horizontal="center" vertical="center" wrapText="1"/>
    </xf>
    <xf numFmtId="49" fontId="54" fillId="0" borderId="2" xfId="0" applyNumberFormat="1" applyFont="1" applyBorder="1" applyAlignment="1">
      <alignment horizontal="center" vertical="center" wrapText="1"/>
    </xf>
    <xf numFmtId="0" fontId="53" fillId="0" borderId="3" xfId="0" applyFont="1" applyBorder="1" applyAlignment="1">
      <alignment horizontal="center"/>
    </xf>
    <xf numFmtId="0" fontId="53" fillId="0" borderId="2" xfId="0" applyFont="1" applyBorder="1" applyAlignment="1">
      <alignment horizontal="center"/>
    </xf>
    <xf numFmtId="0" fontId="52" fillId="0" borderId="2" xfId="0" applyFont="1" applyBorder="1" applyAlignment="1">
      <alignment horizontal="center"/>
    </xf>
    <xf numFmtId="49" fontId="54" fillId="0" borderId="0" xfId="0" applyNumberFormat="1" applyFont="1" applyAlignment="1">
      <alignment horizontal="center" vertical="center" wrapText="1"/>
    </xf>
    <xf numFmtId="49" fontId="54" fillId="0" borderId="1" xfId="0" applyNumberFormat="1" applyFont="1" applyBorder="1" applyAlignment="1">
      <alignment horizontal="center" vertical="center" wrapText="1"/>
    </xf>
    <xf numFmtId="49" fontId="56" fillId="0" borderId="1" xfId="0" applyNumberFormat="1" applyFont="1" applyBorder="1" applyAlignment="1">
      <alignment horizontal="center" vertical="center" wrapText="1"/>
    </xf>
    <xf numFmtId="49" fontId="56" fillId="0" borderId="2" xfId="0" applyNumberFormat="1" applyFont="1" applyBorder="1" applyAlignment="1">
      <alignment horizontal="center" vertical="center" wrapText="1"/>
    </xf>
    <xf numFmtId="0" fontId="7" fillId="0" borderId="0" xfId="0" applyFont="1" applyAlignment="1">
      <alignment horizontal="center"/>
    </xf>
    <xf numFmtId="49" fontId="56" fillId="10" borderId="0" xfId="0" applyNumberFormat="1" applyFont="1" applyFill="1" applyAlignment="1">
      <alignment horizontal="center" vertical="center" wrapText="1"/>
    </xf>
    <xf numFmtId="0" fontId="13" fillId="10" borderId="0" xfId="0" applyFont="1" applyFill="1" applyAlignment="1">
      <alignment horizontal="center"/>
    </xf>
    <xf numFmtId="4" fontId="7" fillId="3" borderId="3" xfId="0" applyNumberFormat="1" applyFont="1" applyFill="1" applyBorder="1" applyAlignment="1">
      <alignment horizontal="right" vertical="top"/>
    </xf>
    <xf numFmtId="165" fontId="7" fillId="0" borderId="3" xfId="0" applyNumberFormat="1" applyFont="1" applyBorder="1" applyAlignment="1">
      <alignment horizontal="right" vertical="top"/>
    </xf>
    <xf numFmtId="49" fontId="54" fillId="3" borderId="0" xfId="5" applyNumberFormat="1" applyFont="1" applyFill="1" applyBorder="1" applyAlignment="1" applyProtection="1">
      <alignment horizontal="left" indent="1"/>
      <protection locked="0"/>
    </xf>
    <xf numFmtId="0" fontId="12" fillId="0" borderId="0" xfId="0" applyFont="1" applyAlignment="1">
      <alignment vertical="center" wrapText="1"/>
    </xf>
    <xf numFmtId="0" fontId="14" fillId="4" borderId="0" xfId="0" applyFont="1" applyFill="1" applyAlignment="1">
      <alignment vertical="top" wrapText="1"/>
    </xf>
    <xf numFmtId="0" fontId="14" fillId="4" borderId="0" xfId="0" applyFont="1" applyFill="1"/>
    <xf numFmtId="10" fontId="13" fillId="4" borderId="37" xfId="0" applyNumberFormat="1" applyFont="1" applyFill="1" applyBorder="1" applyAlignment="1">
      <alignment horizontal="center" vertical="center"/>
    </xf>
    <xf numFmtId="4" fontId="7" fillId="15" borderId="3" xfId="0" applyNumberFormat="1" applyFont="1" applyFill="1" applyBorder="1" applyAlignment="1" applyProtection="1">
      <alignment horizontal="right" vertical="top"/>
      <protection locked="0"/>
    </xf>
    <xf numFmtId="0" fontId="58" fillId="0" borderId="3" xfId="0" applyFont="1" applyBorder="1" applyAlignment="1">
      <alignment horizontal="center"/>
    </xf>
    <xf numFmtId="4" fontId="59" fillId="0" borderId="3" xfId="0" applyNumberFormat="1" applyFont="1" applyBorder="1" applyAlignment="1">
      <alignment horizontal="center"/>
    </xf>
    <xf numFmtId="4" fontId="33" fillId="0" borderId="3" xfId="0" applyNumberFormat="1" applyFont="1" applyBorder="1" applyAlignment="1">
      <alignment horizontal="center"/>
    </xf>
    <xf numFmtId="4" fontId="32" fillId="0" borderId="3" xfId="0" applyNumberFormat="1" applyFont="1" applyBorder="1" applyAlignment="1">
      <alignment horizontal="center"/>
    </xf>
    <xf numFmtId="4" fontId="32" fillId="0" borderId="0" xfId="0" applyNumberFormat="1" applyFont="1" applyAlignment="1">
      <alignment horizontal="center"/>
    </xf>
    <xf numFmtId="0" fontId="58" fillId="0" borderId="8" xfId="0" applyFont="1" applyBorder="1" applyAlignment="1">
      <alignment horizontal="center"/>
    </xf>
    <xf numFmtId="0" fontId="7" fillId="0" borderId="0" xfId="0" applyFont="1" applyAlignment="1">
      <alignment vertical="center" wrapText="1"/>
    </xf>
    <xf numFmtId="0" fontId="12" fillId="0" borderId="0" xfId="0" applyFont="1" applyAlignment="1">
      <alignment horizontal="center"/>
    </xf>
    <xf numFmtId="3" fontId="7" fillId="3" borderId="3" xfId="0" applyNumberFormat="1" applyFont="1" applyFill="1" applyBorder="1" applyAlignment="1">
      <alignment horizontal="left" vertical="top" wrapText="1"/>
    </xf>
    <xf numFmtId="3" fontId="7" fillId="0" borderId="0" xfId="0" applyNumberFormat="1" applyFont="1" applyAlignment="1">
      <alignment vertical="top"/>
    </xf>
    <xf numFmtId="3" fontId="7" fillId="0" borderId="0" xfId="0" applyNumberFormat="1" applyFont="1" applyAlignment="1">
      <alignment horizontal="center" vertical="top"/>
    </xf>
    <xf numFmtId="3" fontId="14" fillId="3" borderId="3" xfId="0" applyNumberFormat="1" applyFont="1" applyFill="1" applyBorder="1" applyAlignment="1">
      <alignment horizontal="center" vertical="center" wrapText="1"/>
    </xf>
    <xf numFmtId="3" fontId="7" fillId="0" borderId="3" xfId="0" applyNumberFormat="1" applyFont="1" applyBorder="1" applyAlignment="1">
      <alignment horizontal="center" vertical="top"/>
    </xf>
    <xf numFmtId="3" fontId="14" fillId="0" borderId="0" xfId="0" applyNumberFormat="1" applyFont="1" applyAlignment="1">
      <alignment vertical="top"/>
    </xf>
    <xf numFmtId="0" fontId="12" fillId="0" borderId="3" xfId="0" applyFont="1" applyBorder="1" applyAlignment="1" applyProtection="1">
      <alignment horizontal="right" vertical="top" wrapText="1"/>
      <protection hidden="1"/>
    </xf>
    <xf numFmtId="10" fontId="12" fillId="0" borderId="3" xfId="0" applyNumberFormat="1" applyFont="1" applyBorder="1" applyAlignment="1" applyProtection="1">
      <alignment horizontal="center" vertical="top"/>
      <protection hidden="1"/>
    </xf>
    <xf numFmtId="14" fontId="7" fillId="0" borderId="3" xfId="0" applyNumberFormat="1" applyFont="1" applyBorder="1" applyAlignment="1" applyProtection="1">
      <alignment horizontal="center"/>
      <protection hidden="1"/>
    </xf>
    <xf numFmtId="0" fontId="7" fillId="0" borderId="0" xfId="0" applyFont="1" applyAlignment="1" applyProtection="1">
      <alignment vertical="top"/>
      <protection hidden="1"/>
    </xf>
    <xf numFmtId="3" fontId="7" fillId="0" borderId="3" xfId="0" applyNumberFormat="1" applyFont="1" applyBorder="1" applyAlignment="1">
      <alignment horizontal="right" vertical="top"/>
    </xf>
    <xf numFmtId="3" fontId="19" fillId="3" borderId="32" xfId="0" applyNumberFormat="1" applyFont="1" applyFill="1" applyBorder="1"/>
    <xf numFmtId="3" fontId="14" fillId="3" borderId="3" xfId="0" applyNumberFormat="1" applyFont="1" applyFill="1" applyBorder="1" applyAlignment="1">
      <alignment horizontal="right" vertical="top"/>
    </xf>
    <xf numFmtId="3" fontId="14" fillId="3" borderId="0" xfId="0" applyNumberFormat="1" applyFont="1" applyFill="1" applyAlignment="1">
      <alignment horizontal="center" vertical="top"/>
    </xf>
    <xf numFmtId="3" fontId="12" fillId="0" borderId="3" xfId="0" applyNumberFormat="1" applyFont="1" applyBorder="1" applyAlignment="1">
      <alignment horizontal="left" vertical="top" wrapText="1"/>
    </xf>
    <xf numFmtId="3" fontId="13" fillId="0" borderId="3" xfId="0" applyNumberFormat="1" applyFont="1" applyBorder="1" applyAlignment="1">
      <alignment horizontal="left" vertical="top" wrapText="1"/>
    </xf>
    <xf numFmtId="3" fontId="12" fillId="0" borderId="9" xfId="0" applyNumberFormat="1" applyFont="1" applyBorder="1" applyAlignment="1">
      <alignment horizontal="right" vertical="top"/>
    </xf>
    <xf numFmtId="3" fontId="12" fillId="0" borderId="0" xfId="0" applyNumberFormat="1" applyFont="1" applyAlignment="1">
      <alignment horizontal="center"/>
    </xf>
    <xf numFmtId="3" fontId="13" fillId="0" borderId="0" xfId="0" applyNumberFormat="1" applyFont="1" applyAlignment="1">
      <alignment horizontal="right" vertical="top"/>
    </xf>
    <xf numFmtId="3" fontId="12" fillId="0" borderId="0" xfId="0" applyNumberFormat="1" applyFont="1" applyAlignment="1">
      <alignment horizontal="right" vertical="top"/>
    </xf>
    <xf numFmtId="0" fontId="14" fillId="0" borderId="0" xfId="0" applyFont="1" applyAlignment="1">
      <alignment vertical="top" wrapText="1"/>
    </xf>
    <xf numFmtId="3" fontId="14" fillId="0" borderId="0" xfId="0" applyNumberFormat="1" applyFont="1" applyAlignment="1">
      <alignment vertical="top" wrapText="1"/>
    </xf>
    <xf numFmtId="3" fontId="7" fillId="0" borderId="0" xfId="0" applyNumberFormat="1" applyFont="1" applyAlignment="1">
      <alignment vertical="top" wrapText="1"/>
    </xf>
    <xf numFmtId="0" fontId="13" fillId="0" borderId="3" xfId="0" applyFont="1" applyBorder="1" applyAlignment="1">
      <alignment horizontal="center" vertical="center" wrapText="1"/>
    </xf>
    <xf numFmtId="3" fontId="13" fillId="0" borderId="3" xfId="0" applyNumberFormat="1" applyFont="1" applyBorder="1" applyAlignment="1">
      <alignment horizontal="center" vertical="center" wrapText="1"/>
    </xf>
    <xf numFmtId="0" fontId="14" fillId="3" borderId="3" xfId="0" applyFont="1" applyFill="1" applyBorder="1" applyAlignment="1" applyProtection="1">
      <alignment horizontal="center" vertical="center" wrapText="1"/>
      <protection locked="0"/>
    </xf>
    <xf numFmtId="3" fontId="14" fillId="2" borderId="3" xfId="0" applyNumberFormat="1" applyFont="1" applyFill="1" applyBorder="1" applyAlignment="1" applyProtection="1">
      <alignment vertical="top" wrapText="1"/>
      <protection locked="0"/>
    </xf>
    <xf numFmtId="9" fontId="14" fillId="0" borderId="3" xfId="5" applyFont="1" applyBorder="1" applyAlignment="1" applyProtection="1">
      <alignment vertical="top" wrapText="1"/>
    </xf>
    <xf numFmtId="3" fontId="7" fillId="0" borderId="3" xfId="0" applyNumberFormat="1" applyFont="1" applyBorder="1" applyAlignment="1">
      <alignment vertical="top"/>
    </xf>
    <xf numFmtId="0" fontId="7" fillId="3" borderId="3" xfId="0" applyFont="1" applyFill="1" applyBorder="1" applyAlignment="1" applyProtection="1">
      <alignment vertical="center" wrapText="1"/>
      <protection locked="0"/>
    </xf>
    <xf numFmtId="3" fontId="13" fillId="0" borderId="3" xfId="0" applyNumberFormat="1" applyFont="1" applyBorder="1" applyAlignment="1">
      <alignment vertical="top"/>
    </xf>
    <xf numFmtId="9" fontId="13" fillId="0" borderId="3" xfId="5" applyFont="1" applyBorder="1" applyAlignment="1" applyProtection="1">
      <alignment vertical="top" wrapText="1"/>
    </xf>
    <xf numFmtId="0" fontId="14" fillId="3" borderId="0" xfId="0" applyFont="1" applyFill="1" applyAlignment="1" applyProtection="1">
      <alignment vertical="center" wrapText="1"/>
      <protection locked="0"/>
    </xf>
    <xf numFmtId="0" fontId="14" fillId="3" borderId="3" xfId="0" applyFont="1" applyFill="1" applyBorder="1" applyAlignment="1" applyProtection="1">
      <alignment vertical="center" wrapText="1"/>
      <protection locked="0"/>
    </xf>
    <xf numFmtId="0" fontId="14" fillId="3" borderId="0" xfId="0" applyFont="1" applyFill="1" applyAlignment="1" applyProtection="1">
      <alignment horizontal="center" vertical="center" wrapText="1"/>
      <protection locked="0"/>
    </xf>
    <xf numFmtId="0" fontId="14" fillId="3" borderId="32" xfId="0" applyFont="1" applyFill="1" applyBorder="1" applyAlignment="1" applyProtection="1">
      <alignment horizontal="center" vertical="center"/>
      <protection locked="0"/>
    </xf>
    <xf numFmtId="3" fontId="14" fillId="3" borderId="0" xfId="0" applyNumberFormat="1" applyFont="1" applyFill="1" applyAlignment="1" applyProtection="1">
      <alignment horizontal="center" vertical="center"/>
      <protection locked="0"/>
    </xf>
    <xf numFmtId="0" fontId="7" fillId="0" borderId="3" xfId="0" applyFont="1" applyBorder="1" applyAlignment="1">
      <alignment vertical="top"/>
    </xf>
    <xf numFmtId="166" fontId="13" fillId="3" borderId="33" xfId="0" applyNumberFormat="1" applyFont="1" applyFill="1" applyBorder="1" applyAlignment="1">
      <alignment horizontal="center" vertical="center"/>
    </xf>
    <xf numFmtId="3" fontId="13" fillId="3" borderId="3" xfId="0" applyNumberFormat="1" applyFont="1" applyFill="1" applyBorder="1" applyAlignment="1">
      <alignment horizontal="center" vertical="center" wrapText="1"/>
    </xf>
    <xf numFmtId="3" fontId="14" fillId="3" borderId="3" xfId="0" applyNumberFormat="1" applyFont="1" applyFill="1" applyBorder="1" applyAlignment="1" applyProtection="1">
      <alignment horizontal="center" vertical="center" wrapText="1"/>
      <protection locked="0"/>
    </xf>
    <xf numFmtId="0" fontId="60" fillId="0" borderId="0" xfId="1" applyFont="1" applyAlignment="1" applyProtection="1">
      <alignment vertical="center" wrapText="1"/>
      <protection locked="0"/>
    </xf>
    <xf numFmtId="0" fontId="7" fillId="0" borderId="2" xfId="0" applyFont="1" applyBorder="1" applyAlignment="1">
      <alignment vertical="top" wrapText="1"/>
    </xf>
    <xf numFmtId="3" fontId="7" fillId="0" borderId="1" xfId="0" applyNumberFormat="1" applyFont="1" applyBorder="1" applyAlignment="1">
      <alignment vertical="top" wrapText="1"/>
    </xf>
    <xf numFmtId="0" fontId="12" fillId="0" borderId="1" xfId="0" applyFont="1" applyBorder="1" applyAlignment="1">
      <alignment vertical="top" wrapText="1"/>
    </xf>
    <xf numFmtId="3" fontId="7" fillId="0" borderId="2" xfId="0" applyNumberFormat="1" applyFont="1" applyBorder="1" applyAlignment="1">
      <alignment vertical="top" wrapText="1"/>
    </xf>
    <xf numFmtId="0" fontId="12" fillId="0" borderId="2" xfId="0" applyFont="1" applyBorder="1" applyAlignment="1">
      <alignment vertical="top" wrapText="1"/>
    </xf>
    <xf numFmtId="0" fontId="13" fillId="10" borderId="0" xfId="0" applyFont="1" applyFill="1" applyAlignment="1">
      <alignment vertical="top" wrapText="1"/>
    </xf>
    <xf numFmtId="3" fontId="7" fillId="0" borderId="0" xfId="0" applyNumberFormat="1" applyFont="1" applyAlignment="1">
      <alignment horizontal="left" vertical="top" wrapText="1"/>
    </xf>
    <xf numFmtId="10" fontId="14" fillId="0" borderId="0" xfId="0" applyNumberFormat="1" applyFont="1" applyAlignment="1">
      <alignment vertical="top" wrapText="1"/>
    </xf>
    <xf numFmtId="0" fontId="13" fillId="3" borderId="8" xfId="0" applyFont="1" applyFill="1" applyBorder="1" applyAlignment="1">
      <alignment horizontal="center"/>
    </xf>
    <xf numFmtId="49" fontId="7" fillId="0" borderId="0" xfId="0" applyNumberFormat="1" applyFont="1" applyAlignment="1">
      <alignment horizontal="center" vertical="top"/>
    </xf>
    <xf numFmtId="10" fontId="7" fillId="0" borderId="3" xfId="0" applyNumberFormat="1" applyFont="1" applyBorder="1" applyAlignment="1">
      <alignment vertical="top"/>
    </xf>
    <xf numFmtId="0" fontId="50" fillId="0" borderId="28" xfId="0" applyFont="1" applyBorder="1" applyAlignment="1">
      <alignment horizontal="right" vertical="top" wrapText="1"/>
    </xf>
    <xf numFmtId="10" fontId="50" fillId="0" borderId="30" xfId="0" applyNumberFormat="1" applyFont="1" applyBorder="1" applyAlignment="1">
      <alignment horizontal="center" vertical="top"/>
    </xf>
    <xf numFmtId="0" fontId="12" fillId="0" borderId="3" xfId="0" applyFont="1" applyBorder="1" applyAlignment="1">
      <alignment horizontal="right" vertical="top" wrapText="1"/>
    </xf>
    <xf numFmtId="10" fontId="12" fillId="0" borderId="3" xfId="0" applyNumberFormat="1" applyFont="1" applyBorder="1" applyAlignment="1">
      <alignment horizontal="center" vertical="top"/>
    </xf>
    <xf numFmtId="3" fontId="13" fillId="0" borderId="3" xfId="0" applyNumberFormat="1" applyFont="1" applyBorder="1" applyAlignment="1">
      <alignment horizontal="center" vertical="top"/>
    </xf>
    <xf numFmtId="0" fontId="7" fillId="0" borderId="3" xfId="0" applyFont="1" applyBorder="1" applyAlignment="1">
      <alignment horizontal="right" vertical="top" wrapText="1"/>
    </xf>
    <xf numFmtId="10" fontId="7" fillId="0" borderId="3" xfId="0" applyNumberFormat="1" applyFont="1" applyBorder="1" applyAlignment="1">
      <alignment horizontal="center" vertical="top"/>
    </xf>
    <xf numFmtId="0" fontId="7" fillId="0" borderId="3" xfId="0" applyFont="1" applyBorder="1" applyAlignment="1">
      <alignment horizontal="center"/>
    </xf>
    <xf numFmtId="3" fontId="12" fillId="0" borderId="3" xfId="4" applyNumberFormat="1" applyFont="1" applyBorder="1" applyAlignment="1">
      <alignment horizontal="center" vertical="top" wrapText="1"/>
    </xf>
    <xf numFmtId="3" fontId="12" fillId="2" borderId="3" xfId="4" applyNumberFormat="1" applyFont="1" applyFill="1" applyBorder="1" applyAlignment="1">
      <alignment horizontal="center" vertical="top" wrapText="1"/>
    </xf>
    <xf numFmtId="0" fontId="12" fillId="0" borderId="0" xfId="0" applyFont="1" applyAlignment="1">
      <alignment vertical="top"/>
    </xf>
    <xf numFmtId="3" fontId="7" fillId="3" borderId="32" xfId="0" applyNumberFormat="1" applyFont="1" applyFill="1" applyBorder="1"/>
    <xf numFmtId="3" fontId="7" fillId="3" borderId="3" xfId="0" applyNumberFormat="1" applyFont="1" applyFill="1" applyBorder="1" applyAlignment="1">
      <alignment horizontal="right" vertical="top"/>
    </xf>
    <xf numFmtId="3" fontId="7" fillId="3" borderId="0" xfId="0" applyNumberFormat="1" applyFont="1" applyFill="1" applyAlignment="1">
      <alignment horizontal="center" vertical="top"/>
    </xf>
    <xf numFmtId="3" fontId="12" fillId="0" borderId="0" xfId="0" applyNumberFormat="1" applyFont="1" applyAlignment="1">
      <alignment horizontal="center" vertical="top"/>
    </xf>
    <xf numFmtId="4" fontId="7" fillId="17" borderId="3" xfId="0" applyNumberFormat="1" applyFont="1" applyFill="1" applyBorder="1" applyAlignment="1">
      <alignment horizontal="right" vertical="top" wrapText="1"/>
    </xf>
    <xf numFmtId="0" fontId="13" fillId="3" borderId="24" xfId="0" applyFont="1" applyFill="1" applyBorder="1"/>
    <xf numFmtId="4" fontId="7" fillId="3" borderId="0" xfId="0" applyNumberFormat="1" applyFont="1" applyFill="1" applyAlignment="1">
      <alignment horizontal="right" vertical="top" wrapText="1"/>
    </xf>
    <xf numFmtId="0" fontId="7" fillId="0" borderId="0" xfId="0" applyFont="1" applyAlignment="1">
      <alignment wrapText="1"/>
    </xf>
    <xf numFmtId="0" fontId="23" fillId="0" borderId="0" xfId="0" applyFont="1"/>
    <xf numFmtId="0" fontId="12" fillId="0" borderId="3" xfId="0" applyFont="1" applyBorder="1" applyAlignment="1">
      <alignment vertical="top"/>
    </xf>
    <xf numFmtId="0" fontId="61" fillId="3" borderId="0" xfId="0" applyFont="1" applyFill="1" applyAlignment="1" applyProtection="1">
      <alignment vertical="center"/>
      <protection locked="0"/>
    </xf>
    <xf numFmtId="0" fontId="14" fillId="3" borderId="3" xfId="0" applyFont="1" applyFill="1" applyBorder="1" applyAlignment="1">
      <alignment horizontal="center" vertical="center" wrapText="1"/>
    </xf>
    <xf numFmtId="4" fontId="14" fillId="0" borderId="3" xfId="0" applyNumberFormat="1" applyFont="1" applyBorder="1" applyAlignment="1">
      <alignment vertical="top" wrapText="1"/>
    </xf>
    <xf numFmtId="49" fontId="7" fillId="0" borderId="3" xfId="0" applyNumberFormat="1" applyFont="1" applyBorder="1" applyAlignment="1">
      <alignment vertical="top" wrapText="1"/>
    </xf>
    <xf numFmtId="3" fontId="14" fillId="3" borderId="32" xfId="0" applyNumberFormat="1" applyFont="1" applyFill="1" applyBorder="1" applyAlignment="1">
      <alignment vertical="center"/>
    </xf>
    <xf numFmtId="3" fontId="14" fillId="3" borderId="0" xfId="0" applyNumberFormat="1" applyFont="1" applyFill="1" applyAlignment="1">
      <alignment vertical="center"/>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3" fontId="13" fillId="3" borderId="3" xfId="0" applyNumberFormat="1" applyFont="1" applyFill="1" applyBorder="1" applyAlignment="1">
      <alignment vertical="center"/>
    </xf>
    <xf numFmtId="3" fontId="7" fillId="18" borderId="8" xfId="0" applyNumberFormat="1" applyFont="1" applyFill="1" applyBorder="1" applyAlignment="1" applyProtection="1">
      <alignment horizontal="center" vertical="top"/>
      <protection locked="0"/>
    </xf>
    <xf numFmtId="3" fontId="7" fillId="18" borderId="3" xfId="0" applyNumberFormat="1" applyFont="1" applyFill="1" applyBorder="1" applyAlignment="1" applyProtection="1">
      <alignment vertical="top"/>
      <protection locked="0"/>
    </xf>
    <xf numFmtId="0" fontId="7" fillId="18" borderId="3" xfId="0" applyFont="1" applyFill="1" applyBorder="1" applyAlignment="1" applyProtection="1">
      <alignment vertical="top"/>
      <protection locked="0"/>
    </xf>
    <xf numFmtId="3" fontId="7" fillId="3" borderId="8" xfId="0" applyNumberFormat="1" applyFont="1" applyFill="1" applyBorder="1" applyAlignment="1">
      <alignment horizontal="left" vertical="top" wrapText="1"/>
    </xf>
    <xf numFmtId="3" fontId="7" fillId="3" borderId="3" xfId="0" applyNumberFormat="1" applyFont="1" applyFill="1" applyBorder="1" applyAlignment="1">
      <alignment vertical="top"/>
    </xf>
    <xf numFmtId="3" fontId="14" fillId="3" borderId="3" xfId="0" applyNumberFormat="1" applyFont="1" applyFill="1" applyBorder="1" applyAlignment="1">
      <alignment horizontal="right" vertical="center"/>
    </xf>
    <xf numFmtId="0" fontId="7" fillId="10" borderId="3" xfId="0" applyFont="1" applyFill="1" applyBorder="1" applyAlignment="1">
      <alignment horizontal="left" vertical="top" wrapText="1"/>
    </xf>
    <xf numFmtId="0" fontId="14" fillId="3" borderId="3" xfId="0" applyFont="1" applyFill="1" applyBorder="1" applyAlignment="1">
      <alignment horizontal="left" vertical="center" wrapText="1"/>
    </xf>
    <xf numFmtId="4" fontId="34" fillId="0" borderId="0" xfId="0" applyNumberFormat="1" applyFont="1" applyAlignment="1">
      <alignment horizontal="center" vertical="center" wrapText="1"/>
    </xf>
    <xf numFmtId="0" fontId="7" fillId="3" borderId="0" xfId="0" applyFont="1" applyFill="1" applyAlignment="1">
      <alignment vertical="top"/>
    </xf>
    <xf numFmtId="3" fontId="13" fillId="3" borderId="3" xfId="0" applyNumberFormat="1" applyFont="1" applyFill="1" applyBorder="1" applyAlignment="1">
      <alignment horizontal="center" vertical="top"/>
    </xf>
    <xf numFmtId="0" fontId="7" fillId="3" borderId="3" xfId="0" applyFont="1" applyFill="1" applyBorder="1" applyAlignment="1">
      <alignment horizontal="center"/>
    </xf>
    <xf numFmtId="14" fontId="7" fillId="3" borderId="3" xfId="0" applyNumberFormat="1" applyFont="1" applyFill="1" applyBorder="1" applyAlignment="1" applyProtection="1">
      <alignment horizontal="center"/>
      <protection hidden="1"/>
    </xf>
    <xf numFmtId="3" fontId="12"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13" fillId="3" borderId="0" xfId="0" applyNumberFormat="1" applyFont="1" applyFill="1" applyAlignment="1">
      <alignment horizontal="right" vertical="top"/>
    </xf>
    <xf numFmtId="3" fontId="14" fillId="3" borderId="0" xfId="0" applyNumberFormat="1" applyFont="1" applyFill="1" applyAlignment="1">
      <alignment vertical="top" wrapText="1"/>
    </xf>
    <xf numFmtId="0" fontId="7" fillId="3" borderId="3" xfId="0" applyFont="1" applyFill="1" applyBorder="1" applyAlignment="1">
      <alignment vertical="top"/>
    </xf>
    <xf numFmtId="3" fontId="7" fillId="3" borderId="3" xfId="0" applyNumberFormat="1" applyFont="1" applyFill="1" applyBorder="1" applyAlignment="1">
      <alignment horizontal="center" vertical="top"/>
    </xf>
    <xf numFmtId="0" fontId="7" fillId="3" borderId="3" xfId="0" applyFont="1" applyFill="1" applyBorder="1" applyAlignment="1" applyProtection="1">
      <alignment vertical="top"/>
      <protection locked="0"/>
    </xf>
    <xf numFmtId="0" fontId="7" fillId="0" borderId="0" xfId="1" applyFont="1" applyAlignment="1">
      <alignment horizontal="right" vertical="top"/>
    </xf>
    <xf numFmtId="0" fontId="13" fillId="0" borderId="3" xfId="1" applyFont="1" applyBorder="1" applyAlignment="1">
      <alignment horizontal="right" vertical="top" wrapText="1"/>
    </xf>
    <xf numFmtId="4" fontId="14" fillId="3" borderId="3" xfId="1" applyNumberFormat="1" applyFont="1" applyFill="1" applyBorder="1" applyAlignment="1">
      <alignment horizontal="right" vertical="top"/>
    </xf>
    <xf numFmtId="10" fontId="19" fillId="0" borderId="0" xfId="1" applyNumberFormat="1" applyFont="1" applyAlignment="1">
      <alignment horizontal="right" vertical="top"/>
    </xf>
    <xf numFmtId="49" fontId="14" fillId="0" borderId="3" xfId="1" applyNumberFormat="1" applyFont="1" applyBorder="1" applyAlignment="1">
      <alignment horizontal="center" vertical="top"/>
    </xf>
    <xf numFmtId="10" fontId="14" fillId="0" borderId="3" xfId="1" applyNumberFormat="1" applyFont="1" applyBorder="1" applyAlignment="1">
      <alignment horizontal="center" vertical="center"/>
    </xf>
    <xf numFmtId="0" fontId="7" fillId="0" borderId="8" xfId="1" applyFont="1" applyBorder="1" applyAlignment="1">
      <alignment vertical="top" wrapText="1"/>
    </xf>
    <xf numFmtId="4" fontId="62" fillId="2" borderId="7" xfId="1" applyNumberFormat="1" applyFont="1" applyFill="1" applyBorder="1" applyAlignment="1" applyProtection="1">
      <alignment horizontal="center" vertical="distributed"/>
      <protection locked="0"/>
    </xf>
    <xf numFmtId="10" fontId="7"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7" fillId="0" borderId="0" xfId="1" applyNumberFormat="1" applyFont="1" applyAlignment="1">
      <alignment horizontal="right" vertical="top"/>
    </xf>
    <xf numFmtId="4" fontId="7" fillId="0" borderId="0" xfId="1" applyNumberFormat="1" applyFont="1" applyAlignment="1">
      <alignment horizontal="right" vertical="top"/>
    </xf>
    <xf numFmtId="0" fontId="7" fillId="0" borderId="0" xfId="1" applyFont="1" applyAlignment="1">
      <alignment vertical="top"/>
    </xf>
    <xf numFmtId="4" fontId="62" fillId="0" borderId="7" xfId="1" applyNumberFormat="1" applyFont="1" applyBorder="1" applyAlignment="1" applyProtection="1">
      <alignment horizontal="center" vertical="distributed"/>
      <protection locked="0"/>
    </xf>
    <xf numFmtId="4" fontId="7" fillId="0" borderId="3" xfId="1" applyNumberFormat="1" applyFont="1" applyBorder="1" applyAlignment="1">
      <alignment horizontal="center" vertical="top"/>
    </xf>
    <xf numFmtId="3" fontId="7" fillId="0" borderId="0" xfId="1" applyNumberFormat="1" applyFont="1" applyAlignment="1">
      <alignment vertical="top"/>
    </xf>
    <xf numFmtId="9" fontId="7" fillId="0" borderId="0" xfId="1" applyNumberFormat="1" applyFont="1" applyAlignment="1">
      <alignment vertical="top"/>
    </xf>
    <xf numFmtId="4" fontId="7" fillId="0" borderId="0" xfId="1" applyNumberFormat="1" applyFont="1" applyAlignment="1">
      <alignment vertical="top"/>
    </xf>
    <xf numFmtId="0" fontId="7" fillId="0" borderId="3" xfId="1" applyFont="1" applyBorder="1" applyAlignment="1">
      <alignment vertical="top" wrapText="1"/>
    </xf>
    <xf numFmtId="4" fontId="12" fillId="0" borderId="3" xfId="1" applyNumberFormat="1" applyFont="1" applyBorder="1" applyAlignment="1">
      <alignment horizontal="right" vertical="top"/>
    </xf>
    <xf numFmtId="10" fontId="38" fillId="0" borderId="0" xfId="1" applyNumberFormat="1" applyFont="1" applyAlignment="1">
      <alignment horizontal="right" vertical="top"/>
    </xf>
    <xf numFmtId="4" fontId="32" fillId="0" borderId="0" xfId="0" applyNumberFormat="1" applyFont="1"/>
    <xf numFmtId="0" fontId="57" fillId="0" borderId="0" xfId="0" applyFont="1" applyAlignment="1">
      <alignment vertical="top" wrapText="1"/>
    </xf>
    <xf numFmtId="0" fontId="31" fillId="0" borderId="0" xfId="0" applyFont="1" applyAlignment="1">
      <alignment horizontal="center" vertical="center"/>
    </xf>
    <xf numFmtId="4" fontId="31" fillId="0" borderId="0" xfId="0" applyNumberFormat="1" applyFont="1" applyAlignment="1">
      <alignment horizontal="center" vertical="center"/>
    </xf>
    <xf numFmtId="0" fontId="32" fillId="0" borderId="3" xfId="0" applyFont="1" applyBorder="1" applyAlignment="1">
      <alignment vertical="top" wrapText="1"/>
    </xf>
    <xf numFmtId="0" fontId="33" fillId="0" borderId="3" xfId="0" applyFont="1" applyBorder="1" applyAlignment="1">
      <alignment vertical="top" wrapText="1"/>
    </xf>
    <xf numFmtId="3" fontId="32" fillId="0" borderId="3" xfId="0" applyNumberFormat="1" applyFont="1" applyBorder="1" applyAlignment="1">
      <alignment vertical="top" wrapText="1"/>
    </xf>
    <xf numFmtId="3" fontId="32" fillId="3" borderId="3" xfId="0" applyNumberFormat="1" applyFont="1" applyFill="1" applyBorder="1" applyAlignment="1">
      <alignment vertical="top" wrapText="1"/>
    </xf>
    <xf numFmtId="4" fontId="32" fillId="15" borderId="3" xfId="0" applyNumberFormat="1" applyFont="1" applyFill="1" applyBorder="1" applyAlignment="1" applyProtection="1">
      <alignment horizontal="center"/>
      <protection locked="0"/>
    </xf>
    <xf numFmtId="0" fontId="31" fillId="15" borderId="3" xfId="0" applyFont="1" applyFill="1" applyBorder="1" applyAlignment="1" applyProtection="1">
      <alignment vertical="top" wrapText="1"/>
      <protection locked="0"/>
    </xf>
    <xf numFmtId="0" fontId="31" fillId="3" borderId="0" xfId="0" applyFont="1" applyFill="1" applyAlignment="1">
      <alignment vertical="center" wrapText="1"/>
    </xf>
    <xf numFmtId="3" fontId="34" fillId="0" borderId="0" xfId="0" applyNumberFormat="1" applyFont="1" applyAlignment="1">
      <alignment horizontal="center" vertical="center"/>
    </xf>
    <xf numFmtId="3" fontId="33" fillId="3" borderId="3" xfId="0" applyNumberFormat="1" applyFont="1" applyFill="1" applyBorder="1" applyAlignment="1">
      <alignment vertical="top" wrapText="1"/>
    </xf>
    <xf numFmtId="3" fontId="31" fillId="0" borderId="0" xfId="0" applyNumberFormat="1" applyFont="1" applyAlignment="1">
      <alignment horizontal="center" vertical="center"/>
    </xf>
    <xf numFmtId="3" fontId="33" fillId="0" borderId="3" xfId="0" applyNumberFormat="1" applyFont="1" applyBorder="1" applyAlignment="1">
      <alignment vertical="top" wrapText="1"/>
    </xf>
    <xf numFmtId="0" fontId="31" fillId="2" borderId="3" xfId="0" applyFont="1" applyFill="1" applyBorder="1" applyAlignment="1" applyProtection="1">
      <alignment vertical="top" wrapText="1"/>
      <protection locked="0"/>
    </xf>
    <xf numFmtId="3" fontId="33" fillId="3" borderId="0" xfId="0" applyNumberFormat="1" applyFont="1" applyFill="1" applyAlignment="1">
      <alignment horizontal="center" vertical="center"/>
    </xf>
    <xf numFmtId="4" fontId="33" fillId="15" borderId="3" xfId="0" applyNumberFormat="1" applyFont="1" applyFill="1" applyBorder="1" applyAlignment="1" applyProtection="1">
      <alignment horizontal="center"/>
      <protection locked="0"/>
    </xf>
    <xf numFmtId="0" fontId="34" fillId="0" borderId="2" xfId="0" applyFont="1" applyBorder="1" applyAlignment="1">
      <alignment vertical="top" wrapText="1"/>
    </xf>
    <xf numFmtId="0" fontId="32" fillId="0" borderId="0" xfId="0" applyFont="1" applyAlignment="1">
      <alignment horizontal="center" vertical="center"/>
    </xf>
    <xf numFmtId="0" fontId="35" fillId="0" borderId="0" xfId="0" applyFont="1" applyAlignment="1">
      <alignment horizontal="center" vertical="center"/>
    </xf>
    <xf numFmtId="4" fontId="32" fillId="3" borderId="3" xfId="0" applyNumberFormat="1" applyFont="1" applyFill="1" applyBorder="1" applyAlignment="1" applyProtection="1">
      <alignment horizontal="center"/>
      <protection locked="0"/>
    </xf>
    <xf numFmtId="3" fontId="34" fillId="3" borderId="0" xfId="0" applyNumberFormat="1" applyFont="1" applyFill="1" applyAlignment="1">
      <alignment horizontal="center" vertical="center"/>
    </xf>
    <xf numFmtId="0" fontId="66" fillId="3" borderId="0" xfId="0" applyFont="1" applyFill="1" applyAlignment="1">
      <alignment vertical="center" wrapText="1"/>
    </xf>
    <xf numFmtId="0" fontId="33" fillId="0" borderId="0" xfId="0" applyFont="1" applyAlignment="1">
      <alignment vertical="top" wrapText="1"/>
    </xf>
    <xf numFmtId="4" fontId="32" fillId="18" borderId="3" xfId="0" applyNumberFormat="1" applyFont="1" applyFill="1" applyBorder="1" applyAlignment="1" applyProtection="1">
      <alignment horizontal="center"/>
      <protection locked="0"/>
    </xf>
    <xf numFmtId="0" fontId="32" fillId="0" borderId="0" xfId="0" applyFont="1" applyAlignment="1">
      <alignment vertical="top" wrapText="1"/>
    </xf>
    <xf numFmtId="4" fontId="68" fillId="0" borderId="0" xfId="0" applyNumberFormat="1" applyFont="1" applyAlignment="1">
      <alignment horizontal="center" vertical="center" wrapText="1"/>
    </xf>
    <xf numFmtId="4" fontId="69" fillId="0" borderId="0" xfId="0" applyNumberFormat="1" applyFont="1" applyAlignment="1">
      <alignment horizontal="center"/>
    </xf>
    <xf numFmtId="4" fontId="33" fillId="0" borderId="3" xfId="0" applyNumberFormat="1" applyFont="1" applyBorder="1"/>
    <xf numFmtId="4" fontId="32" fillId="0" borderId="3" xfId="0" applyNumberFormat="1" applyFont="1" applyBorder="1"/>
    <xf numFmtId="0" fontId="31" fillId="0" borderId="3" xfId="0" applyFont="1" applyBorder="1" applyAlignment="1">
      <alignment horizontal="center" vertical="center"/>
    </xf>
    <xf numFmtId="4" fontId="32" fillId="0" borderId="0" xfId="0" applyNumberFormat="1" applyFont="1" applyAlignment="1">
      <alignment horizontal="center" wrapText="1"/>
    </xf>
    <xf numFmtId="4" fontId="57" fillId="0" borderId="0" xfId="0" applyNumberFormat="1" applyFont="1" applyAlignment="1">
      <alignment horizontal="center" vertical="center" wrapText="1"/>
    </xf>
    <xf numFmtId="4" fontId="31" fillId="0" borderId="0" xfId="0" applyNumberFormat="1" applyFont="1" applyAlignment="1">
      <alignment horizontal="center" vertical="center" wrapText="1"/>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4" fontId="33" fillId="0" borderId="11" xfId="0" applyNumberFormat="1" applyFont="1" applyBorder="1" applyAlignment="1">
      <alignment horizontal="center"/>
    </xf>
    <xf numFmtId="4" fontId="32" fillId="0" borderId="1" xfId="0" applyNumberFormat="1" applyFont="1" applyBorder="1" applyAlignment="1">
      <alignment horizontal="center"/>
    </xf>
    <xf numFmtId="4" fontId="33" fillId="0" borderId="1" xfId="0" applyNumberFormat="1" applyFont="1" applyBorder="1" applyAlignment="1">
      <alignment horizontal="center"/>
    </xf>
    <xf numFmtId="4" fontId="32" fillId="0" borderId="2" xfId="0" applyNumberFormat="1" applyFont="1" applyBorder="1" applyAlignment="1">
      <alignment horizontal="center"/>
    </xf>
    <xf numFmtId="4" fontId="33" fillId="0" borderId="2" xfId="0" applyNumberFormat="1" applyFont="1" applyBorder="1" applyAlignment="1">
      <alignment horizontal="center"/>
    </xf>
    <xf numFmtId="165" fontId="33" fillId="0" borderId="2" xfId="0" applyNumberFormat="1" applyFont="1" applyBorder="1" applyAlignment="1">
      <alignment horizontal="center"/>
    </xf>
    <xf numFmtId="0" fontId="38" fillId="3" borderId="0" xfId="0" applyFont="1" applyFill="1" applyAlignment="1">
      <alignment vertical="top"/>
    </xf>
    <xf numFmtId="3" fontId="38" fillId="3" borderId="0" xfId="0" applyNumberFormat="1" applyFont="1" applyFill="1" applyAlignment="1" applyProtection="1">
      <alignment horizontal="center" vertical="center"/>
      <protection locked="0"/>
    </xf>
    <xf numFmtId="0" fontId="38" fillId="3" borderId="0" xfId="0" applyFont="1" applyFill="1" applyProtection="1">
      <protection locked="0"/>
    </xf>
    <xf numFmtId="0" fontId="38" fillId="3" borderId="0" xfId="0" applyFont="1" applyFill="1" applyAlignment="1" applyProtection="1">
      <alignment horizontal="center" vertical="center"/>
      <protection locked="0"/>
    </xf>
    <xf numFmtId="3" fontId="14" fillId="3" borderId="0" xfId="0" applyNumberFormat="1" applyFont="1" applyFill="1" applyProtection="1">
      <protection locked="0"/>
    </xf>
    <xf numFmtId="3" fontId="7" fillId="3" borderId="32" xfId="0" applyNumberFormat="1" applyFont="1" applyFill="1" applyBorder="1" applyAlignment="1">
      <alignment vertical="center"/>
    </xf>
    <xf numFmtId="3" fontId="7" fillId="3" borderId="38" xfId="0" applyNumberFormat="1" applyFont="1" applyFill="1" applyBorder="1" applyAlignment="1">
      <alignment vertical="center"/>
    </xf>
    <xf numFmtId="49" fontId="7" fillId="0" borderId="8" xfId="1" applyNumberFormat="1" applyFont="1" applyBorder="1" applyAlignment="1">
      <alignment horizontal="center" vertical="top"/>
    </xf>
    <xf numFmtId="4" fontId="31" fillId="0" borderId="3" xfId="0" applyNumberFormat="1" applyFont="1" applyBorder="1" applyAlignment="1">
      <alignment horizontal="center" vertical="distributed"/>
    </xf>
    <xf numFmtId="9" fontId="18" fillId="0" borderId="6" xfId="5" applyFont="1" applyBorder="1" applyAlignment="1" applyProtection="1">
      <alignment vertical="top"/>
    </xf>
    <xf numFmtId="9" fontId="18"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3" fillId="0" borderId="0" xfId="1" applyFont="1" applyAlignment="1">
      <alignment horizontal="center" vertical="top"/>
    </xf>
    <xf numFmtId="49" fontId="12" fillId="0" borderId="3" xfId="1" applyNumberFormat="1" applyFont="1" applyBorder="1" applyAlignment="1">
      <alignment horizontal="center" vertical="top"/>
    </xf>
    <xf numFmtId="49" fontId="7" fillId="8"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8" borderId="3" xfId="1" applyFont="1" applyFill="1" applyBorder="1" applyAlignment="1">
      <alignment horizontal="center" vertical="top"/>
    </xf>
    <xf numFmtId="49" fontId="12" fillId="3" borderId="3" xfId="1" applyNumberFormat="1" applyFont="1" applyFill="1" applyBorder="1" applyAlignment="1">
      <alignment horizontal="center" vertical="top"/>
    </xf>
    <xf numFmtId="49" fontId="7" fillId="5" borderId="3" xfId="1" applyNumberFormat="1" applyFont="1" applyFill="1" applyBorder="1" applyAlignment="1">
      <alignment horizontal="center" vertical="top"/>
    </xf>
    <xf numFmtId="0" fontId="7" fillId="0" borderId="0" xfId="0" applyFont="1" applyAlignment="1">
      <alignment horizontal="center" vertical="top"/>
    </xf>
    <xf numFmtId="49" fontId="14" fillId="0" borderId="0" xfId="1" applyNumberFormat="1" applyFont="1" applyAlignment="1">
      <alignment horizontal="center" vertical="top"/>
    </xf>
    <xf numFmtId="0" fontId="14" fillId="0" borderId="3" xfId="1" applyFont="1" applyBorder="1" applyAlignment="1">
      <alignment horizontal="center" vertical="top" wrapText="1"/>
    </xf>
    <xf numFmtId="4" fontId="13" fillId="0" borderId="0" xfId="1" applyNumberFormat="1" applyFont="1" applyAlignment="1" applyProtection="1">
      <alignment vertical="top"/>
      <protection hidden="1"/>
    </xf>
    <xf numFmtId="0" fontId="14" fillId="0" borderId="3" xfId="1" applyFont="1" applyBorder="1" applyAlignment="1">
      <alignment horizontal="center" vertical="center"/>
    </xf>
    <xf numFmtId="0" fontId="31" fillId="0" borderId="0" xfId="1" applyFont="1" applyAlignment="1">
      <alignment vertical="top"/>
    </xf>
    <xf numFmtId="0" fontId="31" fillId="0" borderId="3" xfId="1" applyFont="1" applyBorder="1" applyAlignment="1">
      <alignment vertical="top"/>
    </xf>
    <xf numFmtId="4" fontId="33" fillId="0" borderId="3" xfId="1" applyNumberFormat="1" applyFont="1" applyBorder="1" applyAlignment="1">
      <alignment horizontal="center" vertical="center" wrapText="1"/>
    </xf>
    <xf numFmtId="0" fontId="31" fillId="0" borderId="3" xfId="1" applyFont="1" applyBorder="1" applyAlignment="1">
      <alignment horizontal="center" vertical="top"/>
    </xf>
    <xf numFmtId="0" fontId="34" fillId="0" borderId="3" xfId="1" applyFont="1" applyBorder="1" applyAlignment="1">
      <alignment horizontal="center" vertical="top"/>
    </xf>
    <xf numFmtId="0" fontId="31" fillId="3" borderId="3" xfId="1" applyFont="1" applyFill="1" applyBorder="1" applyAlignment="1">
      <alignment horizontal="center" vertical="top"/>
    </xf>
    <xf numFmtId="0" fontId="32" fillId="0" borderId="3" xfId="1" applyFont="1" applyBorder="1" applyAlignment="1" applyProtection="1">
      <alignment horizontal="center" vertical="top"/>
      <protection hidden="1"/>
    </xf>
    <xf numFmtId="0" fontId="33" fillId="0" borderId="3" xfId="1" applyFont="1" applyBorder="1" applyAlignment="1" applyProtection="1">
      <alignment horizontal="center" vertical="top"/>
      <protection hidden="1"/>
    </xf>
    <xf numFmtId="0" fontId="59" fillId="0" borderId="3" xfId="0" applyFont="1" applyBorder="1" applyAlignment="1">
      <alignment horizontal="center" vertical="center" wrapText="1"/>
    </xf>
    <xf numFmtId="0" fontId="32" fillId="0" borderId="0" xfId="1" applyFont="1" applyAlignment="1" applyProtection="1">
      <alignment vertical="top"/>
      <protection hidden="1"/>
    </xf>
    <xf numFmtId="0" fontId="35" fillId="0" borderId="0" xfId="1" applyFont="1" applyAlignment="1" applyProtection="1">
      <alignment vertical="top"/>
      <protection hidden="1"/>
    </xf>
    <xf numFmtId="0" fontId="35" fillId="0" borderId="0" xfId="1" applyFont="1" applyAlignment="1">
      <alignment vertical="top"/>
    </xf>
    <xf numFmtId="9" fontId="32" fillId="0" borderId="0" xfId="1" applyNumberFormat="1" applyFont="1" applyAlignment="1">
      <alignment vertical="top"/>
    </xf>
    <xf numFmtId="0" fontId="7" fillId="0" borderId="3" xfId="1" applyFont="1" applyBorder="1" applyAlignment="1">
      <alignment horizontal="center" vertical="top"/>
    </xf>
    <xf numFmtId="9" fontId="13" fillId="0" borderId="0" xfId="5" applyFont="1" applyFill="1" applyBorder="1" applyAlignment="1" applyProtection="1">
      <alignment vertical="top" wrapText="1"/>
    </xf>
    <xf numFmtId="0" fontId="14" fillId="0" borderId="0" xfId="1" applyFont="1" applyAlignment="1" applyProtection="1">
      <alignment vertical="top" wrapText="1"/>
      <protection hidden="1"/>
    </xf>
    <xf numFmtId="0" fontId="13" fillId="0" borderId="0" xfId="1" applyFont="1" applyAlignment="1" applyProtection="1">
      <alignment vertical="top" wrapText="1"/>
      <protection hidden="1"/>
    </xf>
    <xf numFmtId="4" fontId="13" fillId="0" borderId="0" xfId="1" applyNumberFormat="1" applyFont="1" applyAlignment="1" applyProtection="1">
      <alignment vertical="top" wrapText="1"/>
      <protection hidden="1"/>
    </xf>
    <xf numFmtId="0" fontId="19" fillId="0" borderId="0" xfId="1" applyFont="1" applyAlignment="1" applyProtection="1">
      <alignment vertical="top" wrapText="1"/>
      <protection hidden="1"/>
    </xf>
    <xf numFmtId="4" fontId="19" fillId="0" borderId="0" xfId="1" applyNumberFormat="1" applyFont="1" applyAlignment="1" applyProtection="1">
      <alignment horizontal="right" vertical="top" wrapText="1"/>
      <protection hidden="1"/>
    </xf>
    <xf numFmtId="0" fontId="19" fillId="0" borderId="0" xfId="1" applyFont="1" applyAlignment="1">
      <alignment vertical="top" wrapText="1"/>
    </xf>
    <xf numFmtId="0" fontId="7" fillId="0" borderId="0" xfId="1" applyFont="1" applyAlignment="1">
      <alignment vertical="top" wrapText="1"/>
    </xf>
    <xf numFmtId="0" fontId="71" fillId="3" borderId="0" xfId="0" applyFont="1" applyFill="1" applyAlignment="1" applyProtection="1">
      <alignment horizontal="center" vertical="center" wrapText="1"/>
      <protection locked="0"/>
    </xf>
    <xf numFmtId="0" fontId="72" fillId="4" borderId="0" xfId="0" applyFont="1" applyFill="1" applyAlignment="1">
      <alignment horizontal="center" vertical="center" wrapText="1"/>
    </xf>
    <xf numFmtId="0" fontId="7" fillId="11" borderId="3" xfId="0" applyFont="1" applyFill="1" applyBorder="1" applyAlignment="1">
      <alignment horizontal="left" vertical="top" wrapText="1"/>
    </xf>
    <xf numFmtId="0" fontId="24" fillId="0" borderId="3" xfId="0" applyFont="1" applyBorder="1" applyAlignment="1">
      <alignment horizontal="center" vertical="center" wrapText="1"/>
    </xf>
    <xf numFmtId="0" fontId="7" fillId="12" borderId="3" xfId="0" applyFont="1" applyFill="1" applyBorder="1" applyAlignment="1">
      <alignment horizontal="left" vertical="top" wrapText="1"/>
    </xf>
    <xf numFmtId="4" fontId="24" fillId="0" borderId="3" xfId="1" applyNumberFormat="1" applyFont="1" applyBorder="1" applyAlignment="1">
      <alignment horizontal="center" vertical="center" wrapText="1"/>
    </xf>
    <xf numFmtId="0" fontId="48" fillId="0" borderId="3" xfId="0" applyFont="1" applyBorder="1" applyAlignment="1">
      <alignment horizontal="center" vertical="center" wrapText="1"/>
    </xf>
    <xf numFmtId="0" fontId="47" fillId="2" borderId="3" xfId="0" applyFont="1" applyFill="1" applyBorder="1" applyAlignment="1">
      <alignment horizontal="left" vertical="top" wrapText="1"/>
    </xf>
    <xf numFmtId="0" fontId="24" fillId="0" borderId="0" xfId="0" applyFont="1" applyAlignment="1">
      <alignment horizontal="center" vertical="center" wrapText="1"/>
    </xf>
    <xf numFmtId="0" fontId="7" fillId="0" borderId="3" xfId="0" applyFont="1" applyBorder="1" applyAlignment="1">
      <alignment horizontal="left" vertical="top" wrapText="1"/>
    </xf>
    <xf numFmtId="3" fontId="7" fillId="0" borderId="3" xfId="0" applyNumberFormat="1" applyFont="1" applyBorder="1" applyAlignment="1">
      <alignment vertical="top" wrapText="1"/>
    </xf>
    <xf numFmtId="4" fontId="17" fillId="0" borderId="3" xfId="0" applyNumberFormat="1" applyFont="1" applyBorder="1" applyAlignment="1" applyProtection="1">
      <alignment vertical="top"/>
      <protection locked="0"/>
    </xf>
    <xf numFmtId="0" fontId="16" fillId="0" borderId="3" xfId="0" applyFont="1" applyBorder="1" applyAlignment="1" applyProtection="1">
      <alignment vertical="top" wrapText="1"/>
      <protection locked="0"/>
    </xf>
    <xf numFmtId="4" fontId="31" fillId="0" borderId="0" xfId="0" applyNumberFormat="1" applyFont="1" applyAlignment="1">
      <alignment horizontal="center" vertical="top"/>
    </xf>
    <xf numFmtId="3" fontId="33" fillId="0" borderId="3" xfId="0" applyNumberFormat="1" applyFont="1" applyBorder="1" applyAlignment="1">
      <alignment horizontal="center" vertical="center"/>
    </xf>
    <xf numFmtId="4" fontId="31" fillId="0" borderId="0" xfId="0" applyNumberFormat="1" applyFont="1" applyAlignment="1" applyProtection="1">
      <alignment horizontal="center" vertical="top"/>
      <protection hidden="1"/>
    </xf>
    <xf numFmtId="0" fontId="31" fillId="0" borderId="3" xfId="4" applyFont="1" applyBorder="1" applyAlignment="1" applyProtection="1">
      <alignment horizontal="center" vertical="center" wrapText="1"/>
      <protection hidden="1"/>
    </xf>
    <xf numFmtId="0" fontId="32" fillId="0" borderId="3" xfId="0" applyFont="1" applyBorder="1" applyProtection="1">
      <protection hidden="1"/>
    </xf>
    <xf numFmtId="4" fontId="32" fillId="0" borderId="0" xfId="0" applyNumberFormat="1" applyFont="1" applyAlignment="1" applyProtection="1">
      <alignment vertical="top"/>
      <protection hidden="1"/>
    </xf>
    <xf numFmtId="14" fontId="32" fillId="0" borderId="3" xfId="0" applyNumberFormat="1" applyFont="1" applyBorder="1" applyProtection="1">
      <protection hidden="1"/>
    </xf>
    <xf numFmtId="4" fontId="33" fillId="0" borderId="0" xfId="0" applyNumberFormat="1" applyFont="1" applyAlignment="1">
      <alignment vertical="top"/>
    </xf>
    <xf numFmtId="0" fontId="33" fillId="0" borderId="3" xfId="0" applyFont="1" applyBorder="1"/>
    <xf numFmtId="3" fontId="33" fillId="0" borderId="3" xfId="0" applyNumberFormat="1" applyFont="1" applyBorder="1" applyAlignment="1">
      <alignment horizontal="right" vertical="top"/>
    </xf>
    <xf numFmtId="3" fontId="32" fillId="0" borderId="0" xfId="0" applyNumberFormat="1" applyFont="1" applyAlignment="1">
      <alignment vertical="top" wrapText="1"/>
    </xf>
    <xf numFmtId="4" fontId="32" fillId="0" borderId="3" xfId="0" applyNumberFormat="1" applyFont="1" applyBorder="1" applyAlignment="1">
      <alignment vertical="top" wrapText="1"/>
    </xf>
    <xf numFmtId="4" fontId="32" fillId="0" borderId="3" xfId="0" applyNumberFormat="1" applyFont="1" applyBorder="1" applyAlignment="1">
      <alignment horizontal="left" vertical="top" wrapText="1"/>
    </xf>
    <xf numFmtId="3" fontId="32" fillId="0" borderId="3" xfId="0" applyNumberFormat="1" applyFont="1" applyBorder="1" applyAlignment="1">
      <alignment horizontal="right" vertical="top"/>
    </xf>
    <xf numFmtId="3" fontId="13" fillId="3" borderId="4" xfId="0" applyNumberFormat="1" applyFont="1" applyFill="1" applyBorder="1" applyAlignment="1">
      <alignment vertical="center"/>
    </xf>
    <xf numFmtId="3" fontId="14" fillId="3" borderId="4" xfId="0" applyNumberFormat="1" applyFont="1" applyFill="1" applyBorder="1" applyAlignment="1">
      <alignment horizontal="center" vertical="center" wrapText="1"/>
    </xf>
    <xf numFmtId="3" fontId="13" fillId="3" borderId="4" xfId="0" applyNumberFormat="1" applyFont="1" applyFill="1" applyBorder="1" applyAlignment="1">
      <alignment horizontal="center" vertical="center" wrapText="1"/>
    </xf>
    <xf numFmtId="0" fontId="7" fillId="3" borderId="4" xfId="0" applyFont="1" applyFill="1" applyBorder="1" applyAlignment="1">
      <alignment vertical="top"/>
    </xf>
    <xf numFmtId="3" fontId="7" fillId="3" borderId="4" xfId="0" applyNumberFormat="1" applyFont="1" applyFill="1" applyBorder="1" applyAlignment="1">
      <alignment horizontal="center" vertical="top"/>
    </xf>
    <xf numFmtId="3" fontId="14" fillId="3" borderId="4" xfId="0" applyNumberFormat="1" applyFont="1" applyFill="1" applyBorder="1" applyAlignment="1" applyProtection="1">
      <alignment horizontal="center" vertical="center" wrapText="1"/>
      <protection locked="0"/>
    </xf>
    <xf numFmtId="0" fontId="7" fillId="3" borderId="4" xfId="0" applyFont="1" applyFill="1" applyBorder="1" applyAlignment="1" applyProtection="1">
      <alignment vertical="top"/>
      <protection locked="0"/>
    </xf>
    <xf numFmtId="3" fontId="13" fillId="3" borderId="0" xfId="0" applyNumberFormat="1" applyFont="1" applyFill="1" applyAlignment="1">
      <alignment vertical="center"/>
    </xf>
    <xf numFmtId="3" fontId="14" fillId="3" borderId="0" xfId="0" applyNumberFormat="1" applyFont="1" applyFill="1" applyAlignment="1">
      <alignment horizontal="center" vertical="center" wrapText="1"/>
    </xf>
    <xf numFmtId="3" fontId="7" fillId="3" borderId="0" xfId="0" applyNumberFormat="1" applyFont="1" applyFill="1" applyAlignment="1" applyProtection="1">
      <alignment horizontal="center" vertical="top"/>
      <protection locked="0"/>
    </xf>
    <xf numFmtId="3" fontId="13" fillId="3" borderId="0" xfId="0" applyNumberFormat="1" applyFont="1" applyFill="1" applyAlignment="1">
      <alignment horizontal="center" vertical="center" wrapText="1"/>
    </xf>
    <xf numFmtId="3" fontId="14" fillId="3" borderId="0" xfId="0" applyNumberFormat="1" applyFont="1" applyFill="1" applyAlignment="1" applyProtection="1">
      <alignment horizontal="center" vertical="center" wrapText="1"/>
      <protection locked="0"/>
    </xf>
    <xf numFmtId="0" fontId="7" fillId="3" borderId="0" xfId="0" applyFont="1" applyFill="1" applyAlignment="1" applyProtection="1">
      <alignment vertical="top"/>
      <protection locked="0"/>
    </xf>
    <xf numFmtId="3" fontId="14" fillId="3" borderId="38" xfId="0" applyNumberFormat="1" applyFont="1" applyFill="1" applyBorder="1" applyAlignment="1">
      <alignment vertical="center"/>
    </xf>
    <xf numFmtId="3" fontId="14" fillId="3" borderId="34" xfId="0" applyNumberFormat="1" applyFont="1" applyFill="1" applyBorder="1" applyAlignment="1">
      <alignment vertical="center"/>
    </xf>
    <xf numFmtId="3" fontId="38" fillId="0" borderId="0" xfId="0" applyNumberFormat="1" applyFont="1" applyAlignment="1">
      <alignment horizontal="right" vertical="top" wrapText="1"/>
    </xf>
    <xf numFmtId="3" fontId="38" fillId="0" borderId="0" xfId="0" applyNumberFormat="1" applyFont="1" applyAlignment="1">
      <alignment horizontal="left" vertical="top" wrapText="1"/>
    </xf>
    <xf numFmtId="0" fontId="38" fillId="0" borderId="0" xfId="0" applyFont="1" applyAlignment="1">
      <alignment vertical="top"/>
    </xf>
    <xf numFmtId="3" fontId="12" fillId="15" borderId="3" xfId="4" applyNumberFormat="1" applyFont="1" applyFill="1" applyBorder="1" applyAlignment="1">
      <alignment horizontal="center" vertical="top" wrapText="1"/>
    </xf>
    <xf numFmtId="4" fontId="17" fillId="3" borderId="0" xfId="0" applyNumberFormat="1" applyFont="1" applyFill="1"/>
    <xf numFmtId="0" fontId="28" fillId="0" borderId="0" xfId="0" applyFont="1"/>
    <xf numFmtId="4" fontId="28" fillId="16" borderId="3" xfId="0" applyNumberFormat="1" applyFont="1" applyFill="1" applyBorder="1"/>
    <xf numFmtId="4" fontId="28" fillId="16" borderId="3" xfId="0" applyNumberFormat="1" applyFont="1" applyFill="1" applyBorder="1" applyAlignment="1">
      <alignment horizontal="center"/>
    </xf>
    <xf numFmtId="0" fontId="28" fillId="16" borderId="3" xfId="0" applyFont="1" applyFill="1" applyBorder="1" applyAlignment="1">
      <alignment horizontal="center"/>
    </xf>
    <xf numFmtId="4" fontId="16" fillId="3" borderId="3" xfId="0" applyNumberFormat="1" applyFont="1" applyFill="1" applyBorder="1" applyAlignment="1" applyProtection="1">
      <alignment vertical="top"/>
      <protection locked="0"/>
    </xf>
    <xf numFmtId="0" fontId="28" fillId="0" borderId="3" xfId="0" applyFont="1" applyBorder="1" applyAlignment="1">
      <alignment horizontal="center"/>
    </xf>
    <xf numFmtId="0" fontId="16" fillId="16" borderId="3" xfId="0" applyFont="1" applyFill="1" applyBorder="1" applyAlignment="1">
      <alignment horizontal="center"/>
    </xf>
    <xf numFmtId="0" fontId="16" fillId="0" borderId="3" xfId="0" applyFont="1" applyBorder="1" applyAlignment="1">
      <alignment horizontal="center"/>
    </xf>
    <xf numFmtId="0" fontId="16" fillId="5" borderId="3" xfId="0" applyFont="1" applyFill="1" applyBorder="1" applyAlignment="1">
      <alignment horizontal="center"/>
    </xf>
    <xf numFmtId="0" fontId="34" fillId="0" borderId="3" xfId="0" applyFont="1" applyBorder="1" applyAlignment="1">
      <alignment horizontal="left" vertical="distributed" wrapText="1"/>
    </xf>
    <xf numFmtId="0" fontId="32" fillId="0" borderId="3" xfId="0" applyFont="1" applyBorder="1" applyAlignment="1" applyProtection="1">
      <alignment vertical="top" wrapText="1"/>
      <protection hidden="1"/>
    </xf>
    <xf numFmtId="0" fontId="34" fillId="0" borderId="0" xfId="0" applyFont="1" applyAlignment="1">
      <alignment horizontal="center" vertical="distributed" wrapText="1"/>
    </xf>
    <xf numFmtId="3" fontId="32" fillId="0" borderId="0" xfId="0" applyNumberFormat="1" applyFont="1" applyAlignment="1">
      <alignment horizontal="center"/>
    </xf>
    <xf numFmtId="3" fontId="32" fillId="0" borderId="1" xfId="0" applyNumberFormat="1" applyFont="1" applyBorder="1" applyAlignment="1">
      <alignment horizontal="center"/>
    </xf>
    <xf numFmtId="3" fontId="33" fillId="0" borderId="1" xfId="0" applyNumberFormat="1" applyFont="1" applyBorder="1" applyAlignment="1">
      <alignment horizontal="center"/>
    </xf>
    <xf numFmtId="3" fontId="32" fillId="0" borderId="2" xfId="0" applyNumberFormat="1" applyFont="1" applyBorder="1" applyAlignment="1">
      <alignment horizontal="center"/>
    </xf>
    <xf numFmtId="3" fontId="33" fillId="0" borderId="2" xfId="0" applyNumberFormat="1" applyFont="1" applyBorder="1" applyAlignment="1">
      <alignment horizontal="center"/>
    </xf>
    <xf numFmtId="3" fontId="33" fillId="0" borderId="11" xfId="0" applyNumberFormat="1" applyFont="1" applyBorder="1" applyAlignment="1">
      <alignment horizontal="center"/>
    </xf>
    <xf numFmtId="3" fontId="33" fillId="0" borderId="7" xfId="0" applyNumberFormat="1" applyFont="1" applyBorder="1" applyAlignment="1">
      <alignment horizontal="center"/>
    </xf>
    <xf numFmtId="3" fontId="32" fillId="0" borderId="3" xfId="0" applyNumberFormat="1" applyFont="1" applyBorder="1" applyAlignment="1">
      <alignment horizontal="center"/>
    </xf>
    <xf numFmtId="3" fontId="33" fillId="0" borderId="3" xfId="0" applyNumberFormat="1" applyFont="1" applyBorder="1" applyAlignment="1">
      <alignment horizontal="center"/>
    </xf>
    <xf numFmtId="3" fontId="32" fillId="0" borderId="11" xfId="0" applyNumberFormat="1" applyFont="1" applyBorder="1" applyAlignment="1">
      <alignment horizontal="center"/>
    </xf>
    <xf numFmtId="3" fontId="7" fillId="18" borderId="28" xfId="0" applyNumberFormat="1" applyFont="1" applyFill="1" applyBorder="1" applyAlignment="1" applyProtection="1">
      <alignment horizontal="center" vertical="top"/>
      <protection locked="0"/>
    </xf>
    <xf numFmtId="4" fontId="65" fillId="0" borderId="3" xfId="0" applyNumberFormat="1" applyFont="1" applyBorder="1" applyAlignment="1">
      <alignment horizontal="center" vertical="center" wrapText="1"/>
    </xf>
    <xf numFmtId="4" fontId="31" fillId="0" borderId="3" xfId="0" applyNumberFormat="1" applyFont="1" applyBorder="1" applyAlignment="1">
      <alignment horizontal="center" vertical="center"/>
    </xf>
    <xf numFmtId="3" fontId="34" fillId="0" borderId="3" xfId="0" applyNumberFormat="1" applyFont="1" applyBorder="1" applyAlignment="1">
      <alignment horizontal="center" vertical="center"/>
    </xf>
    <xf numFmtId="3" fontId="31" fillId="0" borderId="3" xfId="0" applyNumberFormat="1" applyFont="1" applyBorder="1" applyAlignment="1">
      <alignment horizontal="center" vertical="center"/>
    </xf>
    <xf numFmtId="4" fontId="65" fillId="0" borderId="9" xfId="0" applyNumberFormat="1" applyFont="1" applyBorder="1" applyAlignment="1">
      <alignment horizontal="center" vertical="center" wrapText="1"/>
    </xf>
    <xf numFmtId="0" fontId="31" fillId="0" borderId="3" xfId="0" applyFont="1" applyBorder="1" applyAlignment="1">
      <alignment vertical="top" wrapText="1"/>
    </xf>
    <xf numFmtId="3" fontId="31" fillId="0" borderId="3" xfId="0" applyNumberFormat="1" applyFont="1" applyBorder="1" applyAlignment="1">
      <alignment vertical="top" wrapText="1"/>
    </xf>
    <xf numFmtId="3" fontId="34" fillId="0" borderId="3" xfId="0" applyNumberFormat="1" applyFont="1" applyBorder="1" applyAlignment="1">
      <alignment vertical="top" wrapText="1"/>
    </xf>
    <xf numFmtId="4" fontId="32" fillId="0" borderId="0" xfId="0" applyNumberFormat="1" applyFont="1" applyAlignment="1">
      <alignment horizontal="left" vertical="top" wrapText="1"/>
    </xf>
    <xf numFmtId="3" fontId="32" fillId="0" borderId="0" xfId="0" applyNumberFormat="1" applyFont="1" applyAlignment="1">
      <alignment horizontal="right" vertical="top"/>
    </xf>
    <xf numFmtId="0" fontId="73" fillId="15" borderId="3" xfId="0" applyFont="1" applyFill="1" applyBorder="1" applyAlignment="1" applyProtection="1">
      <alignment vertical="center" wrapText="1"/>
      <protection locked="0"/>
    </xf>
    <xf numFmtId="14" fontId="34" fillId="15" borderId="36" xfId="0" applyNumberFormat="1" applyFont="1" applyFill="1" applyBorder="1" applyAlignment="1">
      <alignment horizontal="center" vertical="center"/>
    </xf>
    <xf numFmtId="1" fontId="34" fillId="15" borderId="36" xfId="0" applyNumberFormat="1" applyFont="1" applyFill="1" applyBorder="1" applyAlignment="1">
      <alignment horizontal="center" vertical="center"/>
    </xf>
    <xf numFmtId="0" fontId="7" fillId="0" borderId="3" xfId="0" applyFont="1" applyBorder="1" applyAlignment="1">
      <alignment wrapText="1"/>
    </xf>
    <xf numFmtId="0" fontId="7" fillId="0" borderId="3" xfId="0" quotePrefix="1" applyFont="1" applyBorder="1" applyAlignment="1">
      <alignment horizontal="center" vertical="center" wrapText="1"/>
    </xf>
    <xf numFmtId="0" fontId="7" fillId="3" borderId="3" xfId="0" applyFont="1" applyFill="1" applyBorder="1" applyAlignment="1">
      <alignment wrapText="1"/>
    </xf>
    <xf numFmtId="0" fontId="7" fillId="0" borderId="3" xfId="0" applyFont="1" applyBorder="1" applyAlignment="1">
      <alignment horizontal="left" wrapText="1"/>
    </xf>
    <xf numFmtId="0" fontId="12" fillId="0" borderId="3" xfId="0" applyFont="1" applyBorder="1" applyAlignment="1">
      <alignment horizontal="center" vertical="center" wrapText="1"/>
    </xf>
    <xf numFmtId="0" fontId="12" fillId="0" borderId="3" xfId="0" applyFont="1" applyBorder="1" applyAlignment="1">
      <alignment horizontal="center" vertical="center"/>
    </xf>
    <xf numFmtId="0" fontId="7" fillId="0" borderId="3" xfId="0" quotePrefix="1" applyFont="1" applyBorder="1" applyAlignment="1">
      <alignment horizontal="center" vertical="center"/>
    </xf>
    <xf numFmtId="0" fontId="7" fillId="3" borderId="3" xfId="0" quotePrefix="1" applyFont="1" applyFill="1" applyBorder="1" applyAlignment="1">
      <alignment horizontal="center" vertical="center"/>
    </xf>
    <xf numFmtId="4" fontId="7" fillId="3" borderId="3" xfId="6" applyNumberFormat="1" applyFont="1" applyFill="1" applyBorder="1" applyProtection="1"/>
    <xf numFmtId="4" fontId="7" fillId="3" borderId="3" xfId="0" applyNumberFormat="1" applyFont="1" applyFill="1" applyBorder="1"/>
    <xf numFmtId="4" fontId="7" fillId="0" borderId="3" xfId="0" applyNumberFormat="1" applyFont="1" applyBorder="1"/>
    <xf numFmtId="4" fontId="7" fillId="9" borderId="3" xfId="0" applyNumberFormat="1" applyFont="1" applyFill="1" applyBorder="1" applyProtection="1">
      <protection locked="0"/>
    </xf>
    <xf numFmtId="4" fontId="12" fillId="0" borderId="3" xfId="0" applyNumberFormat="1" applyFont="1" applyBorder="1"/>
    <xf numFmtId="4" fontId="12" fillId="0" borderId="0" xfId="0" applyNumberFormat="1" applyFont="1"/>
    <xf numFmtId="4" fontId="7" fillId="3" borderId="0" xfId="6" applyNumberFormat="1" applyFont="1" applyFill="1" applyBorder="1"/>
    <xf numFmtId="4" fontId="7" fillId="3" borderId="3" xfId="6" applyNumberFormat="1" applyFont="1" applyFill="1" applyBorder="1"/>
    <xf numFmtId="0" fontId="7" fillId="0" borderId="0" xfId="0" applyFont="1" applyAlignment="1">
      <alignment horizontal="center" vertical="center"/>
    </xf>
    <xf numFmtId="4" fontId="7" fillId="0" borderId="0" xfId="0" applyNumberFormat="1" applyFont="1"/>
    <xf numFmtId="4" fontId="12" fillId="0" borderId="3" xfId="0" applyNumberFormat="1" applyFont="1" applyBorder="1" applyAlignment="1">
      <alignment horizontal="center" vertical="top" wrapText="1"/>
    </xf>
    <xf numFmtId="0" fontId="16" fillId="18" borderId="0" xfId="5" applyNumberFormat="1" applyFont="1" applyFill="1" applyBorder="1" applyAlignment="1" applyProtection="1">
      <alignment horizontal="center" vertical="top"/>
      <protection locked="0"/>
    </xf>
    <xf numFmtId="49" fontId="54" fillId="18" borderId="34" xfId="5" applyNumberFormat="1" applyFont="1" applyFill="1" applyBorder="1" applyAlignment="1" applyProtection="1">
      <alignment horizontal="left" indent="1"/>
      <protection locked="0"/>
    </xf>
    <xf numFmtId="3" fontId="14" fillId="18" borderId="35" xfId="0" applyNumberFormat="1" applyFont="1" applyFill="1" applyBorder="1" applyAlignment="1" applyProtection="1">
      <alignment horizontal="center" vertical="center"/>
      <protection locked="0"/>
    </xf>
    <xf numFmtId="0" fontId="14" fillId="18" borderId="35" xfId="0" applyFont="1" applyFill="1" applyBorder="1" applyAlignment="1" applyProtection="1">
      <alignment horizontal="center" vertical="center"/>
      <protection locked="0"/>
    </xf>
    <xf numFmtId="3" fontId="14" fillId="18" borderId="34" xfId="0" applyNumberFormat="1" applyFont="1" applyFill="1" applyBorder="1" applyAlignment="1" applyProtection="1">
      <alignment horizontal="center" vertical="center"/>
      <protection locked="0"/>
    </xf>
    <xf numFmtId="0" fontId="14" fillId="18" borderId="34" xfId="0" applyFont="1" applyFill="1" applyBorder="1" applyAlignment="1" applyProtection="1">
      <alignment horizontal="center" vertical="center"/>
      <protection locked="0"/>
    </xf>
    <xf numFmtId="0" fontId="14" fillId="18" borderId="3" xfId="0" applyFont="1" applyFill="1" applyBorder="1" applyAlignment="1" applyProtection="1">
      <alignment vertical="top" wrapText="1"/>
      <protection locked="0"/>
    </xf>
    <xf numFmtId="3" fontId="14" fillId="18" borderId="3" xfId="0" applyNumberFormat="1" applyFont="1" applyFill="1" applyBorder="1" applyAlignment="1" applyProtection="1">
      <alignment vertical="top" wrapText="1"/>
      <protection locked="0"/>
    </xf>
    <xf numFmtId="0" fontId="12" fillId="18" borderId="3" xfId="0" applyFont="1" applyFill="1" applyBorder="1" applyAlignment="1" applyProtection="1">
      <alignment horizontal="center" vertical="center"/>
      <protection locked="0"/>
    </xf>
    <xf numFmtId="0" fontId="12" fillId="3" borderId="3" xfId="0" applyFont="1" applyFill="1" applyBorder="1" applyAlignment="1">
      <alignment vertical="top" wrapText="1"/>
    </xf>
    <xf numFmtId="0" fontId="7" fillId="0" borderId="0" xfId="0" applyFont="1" applyAlignment="1">
      <alignment horizontal="left" vertical="top" wrapText="1"/>
    </xf>
    <xf numFmtId="165" fontId="7" fillId="3" borderId="3" xfId="0" applyNumberFormat="1" applyFont="1" applyFill="1" applyBorder="1"/>
    <xf numFmtId="4" fontId="27" fillId="13" borderId="3" xfId="0" applyNumberFormat="1" applyFont="1" applyFill="1" applyBorder="1" applyAlignment="1">
      <alignment horizontal="center" vertical="center" wrapText="1"/>
    </xf>
    <xf numFmtId="4" fontId="25" fillId="14" borderId="3" xfId="0" applyNumberFormat="1" applyFont="1" applyFill="1" applyBorder="1" applyAlignment="1">
      <alignment horizontal="center" vertical="center" wrapText="1"/>
    </xf>
    <xf numFmtId="4" fontId="74" fillId="0" borderId="0" xfId="0" applyNumberFormat="1" applyFont="1" applyAlignment="1">
      <alignment horizontal="center" vertical="center" wrapText="1"/>
    </xf>
    <xf numFmtId="0" fontId="75" fillId="0" borderId="3" xfId="0" applyFont="1" applyBorder="1" applyAlignment="1">
      <alignment horizontal="left" vertical="distributed"/>
    </xf>
    <xf numFmtId="0" fontId="76" fillId="0" borderId="3" xfId="0" applyFont="1" applyBorder="1" applyAlignment="1">
      <alignment horizontal="center"/>
    </xf>
    <xf numFmtId="4" fontId="77" fillId="0" borderId="3" xfId="0" applyNumberFormat="1" applyFont="1" applyBorder="1" applyAlignment="1">
      <alignment horizontal="center"/>
    </xf>
    <xf numFmtId="4" fontId="78" fillId="0" borderId="3" xfId="0" applyNumberFormat="1" applyFont="1" applyBorder="1" applyAlignment="1">
      <alignment horizontal="center"/>
    </xf>
    <xf numFmtId="4" fontId="79" fillId="0" borderId="3" xfId="0" applyNumberFormat="1" applyFont="1" applyBorder="1" applyAlignment="1">
      <alignment horizontal="center"/>
    </xf>
    <xf numFmtId="4" fontId="79" fillId="0" borderId="0" xfId="0" applyNumberFormat="1" applyFont="1" applyAlignment="1">
      <alignment horizontal="center"/>
    </xf>
    <xf numFmtId="4" fontId="75" fillId="0" borderId="2" xfId="0" applyNumberFormat="1" applyFont="1" applyBorder="1" applyAlignment="1">
      <alignment horizontal="center" vertical="distributed"/>
    </xf>
    <xf numFmtId="4" fontId="80" fillId="0" borderId="3" xfId="0" applyNumberFormat="1" applyFont="1" applyBorder="1" applyAlignment="1" applyProtection="1">
      <alignment horizontal="center" vertical="center" wrapText="1"/>
      <protection hidden="1"/>
    </xf>
    <xf numFmtId="4" fontId="79" fillId="0" borderId="3" xfId="0" applyNumberFormat="1" applyFont="1" applyBorder="1" applyAlignment="1" applyProtection="1">
      <alignment horizontal="left" vertical="top" wrapText="1"/>
      <protection hidden="1"/>
    </xf>
    <xf numFmtId="4" fontId="78" fillId="0" borderId="3" xfId="0" applyNumberFormat="1" applyFont="1" applyBorder="1" applyAlignment="1">
      <alignment horizontal="left" vertical="top" wrapText="1"/>
    </xf>
    <xf numFmtId="4" fontId="78" fillId="0" borderId="0" xfId="0" applyNumberFormat="1" applyFont="1" applyAlignment="1">
      <alignment horizontal="center"/>
    </xf>
    <xf numFmtId="0" fontId="76" fillId="0" borderId="8" xfId="0" applyFont="1" applyBorder="1" applyAlignment="1">
      <alignment horizontal="center"/>
    </xf>
    <xf numFmtId="4" fontId="75" fillId="0" borderId="0" xfId="0" applyNumberFormat="1" applyFont="1" applyAlignment="1">
      <alignment horizontal="center" vertical="center" wrapText="1"/>
    </xf>
    <xf numFmtId="167" fontId="14" fillId="10" borderId="3" xfId="0" applyNumberFormat="1" applyFont="1" applyFill="1" applyBorder="1" applyAlignment="1">
      <alignment horizontal="right" vertical="center"/>
    </xf>
    <xf numFmtId="49" fontId="18" fillId="3" borderId="3" xfId="1" applyNumberFormat="1" applyFont="1" applyFill="1" applyBorder="1" applyAlignment="1">
      <alignment horizontal="center" vertical="top"/>
    </xf>
    <xf numFmtId="0" fontId="19" fillId="3" borderId="3" xfId="1" applyFont="1" applyFill="1" applyBorder="1" applyAlignment="1">
      <alignment horizontal="center" vertical="top"/>
    </xf>
    <xf numFmtId="0" fontId="35" fillId="3" borderId="3" xfId="1" applyFont="1" applyFill="1" applyBorder="1" applyAlignment="1">
      <alignment horizontal="center" vertical="top"/>
    </xf>
    <xf numFmtId="0" fontId="19" fillId="3" borderId="0" xfId="1" applyFont="1" applyFill="1" applyAlignment="1">
      <alignment vertical="top"/>
    </xf>
    <xf numFmtId="49" fontId="19" fillId="0" borderId="3" xfId="1" applyNumberFormat="1" applyFont="1" applyBorder="1" applyAlignment="1">
      <alignment horizontal="center" vertical="top"/>
    </xf>
    <xf numFmtId="0" fontId="19" fillId="3" borderId="3" xfId="1" applyFont="1" applyFill="1" applyBorder="1" applyAlignment="1">
      <alignment vertical="top" wrapText="1"/>
    </xf>
    <xf numFmtId="4" fontId="19" fillId="3" borderId="3" xfId="1" applyNumberFormat="1" applyFont="1" applyFill="1" applyBorder="1" applyAlignment="1" applyProtection="1">
      <alignment horizontal="right" vertical="top"/>
      <protection locked="0"/>
    </xf>
    <xf numFmtId="0" fontId="35" fillId="0" borderId="3" xfId="1" applyFont="1" applyBorder="1" applyAlignment="1">
      <alignment horizontal="center" vertical="top"/>
    </xf>
    <xf numFmtId="0" fontId="81" fillId="0" borderId="0" xfId="1" applyFont="1" applyAlignment="1">
      <alignment vertical="distributed" wrapText="1"/>
    </xf>
    <xf numFmtId="0" fontId="19" fillId="0" borderId="3" xfId="0" applyFont="1" applyBorder="1" applyAlignment="1">
      <alignment horizontal="left" vertical="top" wrapText="1"/>
    </xf>
    <xf numFmtId="0" fontId="82" fillId="0" borderId="3" xfId="0" applyFont="1" applyBorder="1" applyAlignment="1">
      <alignment horizontal="center" vertical="center" wrapText="1"/>
    </xf>
    <xf numFmtId="0" fontId="19" fillId="0" borderId="3" xfId="0" applyFont="1" applyBorder="1" applyAlignment="1">
      <alignment vertical="top" wrapText="1"/>
    </xf>
    <xf numFmtId="0" fontId="19" fillId="0" borderId="0" xfId="0" applyFont="1" applyAlignment="1">
      <alignment vertical="top" wrapText="1"/>
    </xf>
    <xf numFmtId="0" fontId="83" fillId="0" borderId="3" xfId="0" applyFont="1" applyBorder="1" applyAlignment="1">
      <alignment horizontal="center" vertical="center"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84" fillId="19" borderId="39" xfId="0" applyFont="1" applyFill="1" applyBorder="1" applyAlignment="1">
      <alignment horizontal="center" vertical="center" wrapText="1"/>
    </xf>
    <xf numFmtId="0" fontId="84" fillId="19" borderId="40" xfId="0" applyFont="1" applyFill="1" applyBorder="1" applyAlignment="1">
      <alignment horizontal="center" vertical="center" wrapText="1"/>
    </xf>
    <xf numFmtId="0" fontId="84" fillId="19" borderId="41" xfId="0" applyFont="1" applyFill="1" applyBorder="1" applyAlignment="1">
      <alignment horizontal="center" vertical="center" wrapText="1"/>
    </xf>
    <xf numFmtId="0" fontId="0" fillId="0" borderId="7" xfId="0" applyBorder="1" applyAlignment="1">
      <alignment horizontal="center" vertical="center" wrapText="1"/>
    </xf>
    <xf numFmtId="0" fontId="9" fillId="0" borderId="3" xfId="0" applyFont="1" applyBorder="1" applyAlignment="1">
      <alignment horizontal="center" vertical="center" wrapText="1"/>
    </xf>
    <xf numFmtId="4" fontId="9" fillId="0" borderId="3" xfId="0" applyNumberFormat="1" applyFont="1" applyBorder="1" applyAlignment="1">
      <alignment horizontal="center" vertical="center" wrapText="1"/>
    </xf>
    <xf numFmtId="10" fontId="9" fillId="0" borderId="3" xfId="0" applyNumberFormat="1" applyFont="1" applyBorder="1" applyAlignment="1">
      <alignment horizontal="center" vertical="center" wrapText="1"/>
    </xf>
    <xf numFmtId="10" fontId="9" fillId="7" borderId="3" xfId="0" applyNumberFormat="1" applyFont="1" applyFill="1" applyBorder="1" applyAlignment="1">
      <alignment horizontal="center" vertical="center" wrapText="1"/>
    </xf>
    <xf numFmtId="4" fontId="10" fillId="8" borderId="22" xfId="0" applyNumberFormat="1" applyFont="1" applyFill="1" applyBorder="1" applyAlignment="1">
      <alignment horizontal="center" vertical="center" wrapText="1"/>
    </xf>
    <xf numFmtId="10" fontId="9" fillId="8" borderId="23" xfId="0" applyNumberFormat="1" applyFont="1" applyFill="1" applyBorder="1" applyAlignment="1">
      <alignment horizontal="center" vertical="center" wrapText="1"/>
    </xf>
    <xf numFmtId="0" fontId="85" fillId="0" borderId="3" xfId="0" applyFont="1" applyBorder="1" applyAlignment="1">
      <alignment horizontal="center" wrapText="1"/>
    </xf>
    <xf numFmtId="0" fontId="85" fillId="0" borderId="3" xfId="0" applyFont="1" applyBorder="1" applyAlignment="1">
      <alignment horizontal="center" vertical="center" wrapText="1"/>
    </xf>
    <xf numFmtId="0" fontId="7" fillId="0" borderId="3" xfId="1" applyFont="1" applyBorder="1" applyAlignment="1">
      <alignment horizontal="center" vertical="top" wrapText="1"/>
    </xf>
    <xf numFmtId="49" fontId="32" fillId="0" borderId="3" xfId="1" applyNumberFormat="1" applyFont="1" applyBorder="1" applyAlignment="1">
      <alignment horizontal="center" vertical="top"/>
    </xf>
    <xf numFmtId="0" fontId="6" fillId="0" borderId="3" xfId="1" applyFont="1" applyBorder="1" applyAlignment="1">
      <alignment horizontal="center" vertical="top"/>
    </xf>
    <xf numFmtId="0" fontId="86" fillId="14" borderId="45" xfId="0" applyFont="1" applyFill="1" applyBorder="1" applyAlignment="1">
      <alignment horizontal="center" vertical="center" wrapText="1"/>
    </xf>
    <xf numFmtId="0" fontId="24" fillId="0" borderId="7" xfId="0" applyFont="1" applyBorder="1" applyAlignment="1">
      <alignment vertical="center" wrapText="1"/>
    </xf>
    <xf numFmtId="0" fontId="87" fillId="0" borderId="3" xfId="0" applyFont="1" applyBorder="1" applyAlignment="1">
      <alignment horizontal="center" vertical="center" wrapText="1"/>
    </xf>
    <xf numFmtId="0" fontId="87" fillId="0" borderId="3" xfId="0" applyFont="1" applyBorder="1" applyAlignment="1">
      <alignment horizontal="left" vertical="top" wrapText="1"/>
    </xf>
    <xf numFmtId="0" fontId="88" fillId="0" borderId="3" xfId="0" applyFont="1" applyBorder="1" applyAlignment="1">
      <alignment vertical="top" wrapText="1"/>
    </xf>
    <xf numFmtId="0" fontId="24" fillId="0" borderId="8" xfId="0" applyFont="1" applyBorder="1" applyAlignment="1">
      <alignment horizontal="center" vertical="center" wrapText="1"/>
    </xf>
    <xf numFmtId="0" fontId="89" fillId="0" borderId="3" xfId="0" applyFont="1" applyBorder="1" applyAlignment="1">
      <alignment horizontal="left" vertical="top" wrapText="1"/>
    </xf>
    <xf numFmtId="0" fontId="6" fillId="2" borderId="3" xfId="0" applyFont="1" applyFill="1" applyBorder="1" applyAlignment="1">
      <alignment horizontal="left" vertical="top" wrapText="1"/>
    </xf>
    <xf numFmtId="9" fontId="13" fillId="10" borderId="0" xfId="5" applyFont="1" applyFill="1" applyBorder="1" applyAlignment="1" applyProtection="1">
      <alignment vertical="top" wrapText="1"/>
    </xf>
    <xf numFmtId="0" fontId="13" fillId="3" borderId="3"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0" fontId="18" fillId="3" borderId="0" xfId="0" applyFont="1" applyFill="1" applyAlignment="1">
      <alignment horizontal="left" vertical="top" wrapText="1"/>
    </xf>
    <xf numFmtId="0" fontId="12" fillId="3" borderId="0" xfId="0" applyFont="1" applyFill="1" applyAlignment="1">
      <alignment vertical="top" wrapText="1"/>
    </xf>
    <xf numFmtId="0" fontId="12" fillId="0" borderId="0" xfId="0" applyFont="1" applyAlignment="1">
      <alignment vertical="top" wrapText="1"/>
    </xf>
    <xf numFmtId="0" fontId="13" fillId="3" borderId="3" xfId="0" applyFont="1" applyFill="1" applyBorder="1" applyAlignment="1">
      <alignment horizontal="left" vertical="center" wrapText="1"/>
    </xf>
    <xf numFmtId="0" fontId="13" fillId="3" borderId="4" xfId="0" applyFont="1" applyFill="1" applyBorder="1" applyAlignment="1">
      <alignment horizontal="left" vertical="center" wrapText="1"/>
    </xf>
    <xf numFmtId="0" fontId="13" fillId="3" borderId="2"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12" fillId="0" borderId="0" xfId="0" applyFont="1" applyAlignment="1">
      <alignment horizontal="left" vertical="distributed"/>
    </xf>
    <xf numFmtId="3" fontId="12" fillId="0" borderId="4" xfId="0" applyNumberFormat="1" applyFont="1" applyBorder="1" applyAlignment="1">
      <alignment horizontal="left" vertical="distributed"/>
    </xf>
    <xf numFmtId="3" fontId="12" fillId="0" borderId="2" xfId="0" applyNumberFormat="1" applyFont="1" applyBorder="1" applyAlignment="1">
      <alignment horizontal="left" vertical="distributed"/>
    </xf>
    <xf numFmtId="3" fontId="12" fillId="0" borderId="5" xfId="0" applyNumberFormat="1" applyFont="1" applyBorder="1" applyAlignment="1">
      <alignment horizontal="left" vertical="distributed"/>
    </xf>
    <xf numFmtId="0" fontId="12" fillId="0" borderId="4" xfId="0" applyFont="1" applyBorder="1" applyAlignment="1">
      <alignment horizontal="left" vertical="distributed" wrapText="1"/>
    </xf>
    <xf numFmtId="0" fontId="12" fillId="0" borderId="2" xfId="0" applyFont="1" applyBorder="1" applyAlignment="1">
      <alignment horizontal="left" vertical="distributed" wrapText="1"/>
    </xf>
    <xf numFmtId="0" fontId="12" fillId="0" borderId="5" xfId="0" applyFont="1" applyBorder="1" applyAlignment="1">
      <alignment horizontal="left" vertical="distributed" wrapText="1"/>
    </xf>
    <xf numFmtId="0" fontId="12" fillId="0" borderId="0" xfId="0" applyFont="1" applyAlignment="1">
      <alignment horizontal="left" vertical="center"/>
    </xf>
    <xf numFmtId="0" fontId="22" fillId="0" borderId="0" xfId="0" applyFont="1" applyAlignment="1">
      <alignment horizontal="left" vertical="center" wrapText="1"/>
    </xf>
    <xf numFmtId="0" fontId="7" fillId="0" borderId="0" xfId="0" applyFont="1" applyAlignment="1">
      <alignment horizontal="left"/>
    </xf>
    <xf numFmtId="0" fontId="7" fillId="0" borderId="0" xfId="0" applyFont="1" applyAlignment="1">
      <alignment horizontal="left" vertical="distributed"/>
    </xf>
    <xf numFmtId="0" fontId="12" fillId="0" borderId="4" xfId="0" applyFont="1" applyBorder="1" applyAlignment="1">
      <alignment horizontal="left" vertical="distributed"/>
    </xf>
    <xf numFmtId="0" fontId="12" fillId="0" borderId="2" xfId="0" applyFont="1" applyBorder="1" applyAlignment="1">
      <alignment horizontal="left" vertical="distributed"/>
    </xf>
    <xf numFmtId="0" fontId="12" fillId="0" borderId="5" xfId="0" applyFont="1" applyBorder="1" applyAlignment="1">
      <alignment horizontal="left" vertical="distributed"/>
    </xf>
    <xf numFmtId="0" fontId="41" fillId="0" borderId="0" xfId="0" applyFont="1" applyAlignment="1">
      <alignment horizontal="left" vertical="top" wrapText="1"/>
    </xf>
    <xf numFmtId="0" fontId="41" fillId="0" borderId="3" xfId="0" applyFont="1" applyBorder="1" applyAlignment="1">
      <alignment horizontal="left" vertical="top" wrapText="1"/>
    </xf>
    <xf numFmtId="4" fontId="44" fillId="0" borderId="3" xfId="0" applyNumberFormat="1" applyFont="1" applyBorder="1" applyAlignment="1">
      <alignment horizontal="left" vertical="top" wrapText="1"/>
    </xf>
    <xf numFmtId="4" fontId="45" fillId="0" borderId="3" xfId="0" applyNumberFormat="1" applyFont="1" applyBorder="1" applyAlignment="1">
      <alignment horizontal="left" vertical="top" wrapText="1"/>
    </xf>
    <xf numFmtId="0" fontId="42" fillId="0" borderId="2" xfId="0" applyFont="1" applyBorder="1" applyAlignment="1">
      <alignment horizontal="left" vertical="top" wrapText="1"/>
    </xf>
    <xf numFmtId="0" fontId="42" fillId="0" borderId="5" xfId="0" applyFont="1" applyBorder="1" applyAlignment="1">
      <alignment horizontal="left" vertical="top" wrapText="1"/>
    </xf>
    <xf numFmtId="0" fontId="42" fillId="0" borderId="0" xfId="0" applyFont="1" applyAlignment="1">
      <alignment horizontal="left" vertical="top" wrapText="1"/>
    </xf>
    <xf numFmtId="0" fontId="42" fillId="0" borderId="3" xfId="0" applyFont="1" applyBorder="1" applyAlignment="1">
      <alignment horizontal="left" vertical="top" wrapText="1"/>
    </xf>
    <xf numFmtId="0" fontId="6" fillId="0" borderId="0" xfId="0" applyFont="1" applyAlignment="1">
      <alignment horizontal="center" vertical="top" wrapText="1"/>
    </xf>
    <xf numFmtId="0" fontId="41" fillId="0" borderId="0" xfId="0" applyFont="1" applyAlignment="1">
      <alignment vertical="top" wrapText="1"/>
    </xf>
    <xf numFmtId="0" fontId="39" fillId="3" borderId="1" xfId="0" applyFont="1" applyFill="1" applyBorder="1" applyAlignment="1">
      <alignment horizontal="center" vertical="top" wrapText="1"/>
    </xf>
    <xf numFmtId="0" fontId="10" fillId="0" borderId="0" xfId="0" applyFont="1" applyAlignment="1">
      <alignment horizontal="center" vertical="top" wrapText="1"/>
    </xf>
    <xf numFmtId="0" fontId="9" fillId="0" borderId="0" xfId="0" applyFont="1" applyAlignment="1">
      <alignment horizontal="center" vertical="top" wrapText="1"/>
    </xf>
    <xf numFmtId="0" fontId="10" fillId="8" borderId="19" xfId="0" applyFont="1" applyFill="1" applyBorder="1" applyAlignment="1">
      <alignment horizontal="center" vertical="top" wrapText="1"/>
    </xf>
    <xf numFmtId="0" fontId="10" fillId="8" borderId="13" xfId="0" applyFont="1" applyFill="1" applyBorder="1" applyAlignment="1">
      <alignment horizontal="center" vertical="top" wrapText="1"/>
    </xf>
    <xf numFmtId="0" fontId="10" fillId="8" borderId="42" xfId="0" applyFont="1" applyFill="1" applyBorder="1" applyAlignment="1">
      <alignment horizontal="center" vertical="top" wrapText="1"/>
    </xf>
    <xf numFmtId="0" fontId="10" fillId="8" borderId="14" xfId="0" applyFont="1" applyFill="1" applyBorder="1" applyAlignment="1">
      <alignment horizontal="center" vertical="top" wrapText="1"/>
    </xf>
    <xf numFmtId="0" fontId="10" fillId="8" borderId="43" xfId="0" applyFont="1" applyFill="1" applyBorder="1" applyAlignment="1">
      <alignment horizontal="center" vertical="top" wrapText="1"/>
    </xf>
    <xf numFmtId="0" fontId="10" fillId="8" borderId="20" xfId="0" applyFont="1" applyFill="1" applyBorder="1" applyAlignment="1">
      <alignment horizontal="center" vertical="top" wrapText="1"/>
    </xf>
    <xf numFmtId="0" fontId="10" fillId="8" borderId="15" xfId="0" applyFont="1" applyFill="1" applyBorder="1" applyAlignment="1">
      <alignment horizontal="center" vertical="top" wrapText="1"/>
    </xf>
    <xf numFmtId="0" fontId="10" fillId="8" borderId="16" xfId="0" applyFont="1" applyFill="1" applyBorder="1" applyAlignment="1">
      <alignment horizontal="center" vertical="top" wrapText="1"/>
    </xf>
    <xf numFmtId="0" fontId="10" fillId="8" borderId="44" xfId="0" applyFont="1" applyFill="1" applyBorder="1" applyAlignment="1">
      <alignment horizontal="center" vertical="top" wrapText="1"/>
    </xf>
    <xf numFmtId="0" fontId="10" fillId="8" borderId="17" xfId="0" applyFont="1" applyFill="1" applyBorder="1" applyAlignment="1">
      <alignment horizontal="center" vertical="top" wrapText="1"/>
    </xf>
    <xf numFmtId="0" fontId="10" fillId="8" borderId="12" xfId="0" applyFont="1" applyFill="1" applyBorder="1" applyAlignment="1">
      <alignment horizontal="center" vertical="center" wrapText="1"/>
    </xf>
    <xf numFmtId="0" fontId="10" fillId="8" borderId="21" xfId="0" applyFont="1" applyFill="1" applyBorder="1" applyAlignment="1">
      <alignment horizontal="center" vertical="center" wrapText="1"/>
    </xf>
    <xf numFmtId="0" fontId="10" fillId="8" borderId="22" xfId="0" applyFont="1" applyFill="1" applyBorder="1" applyAlignment="1">
      <alignment horizontal="center" vertical="center" wrapText="1"/>
    </xf>
    <xf numFmtId="0" fontId="12" fillId="0" borderId="3" xfId="0" applyFont="1" applyBorder="1" applyAlignment="1">
      <alignment vertical="center"/>
    </xf>
    <xf numFmtId="0" fontId="12" fillId="0" borderId="3" xfId="0" applyFont="1" applyBorder="1" applyAlignment="1">
      <alignment vertical="center" wrapText="1"/>
    </xf>
    <xf numFmtId="0" fontId="12" fillId="0" borderId="3" xfId="0" applyFont="1" applyBorder="1" applyAlignment="1">
      <alignment vertical="top" wrapText="1"/>
    </xf>
    <xf numFmtId="0" fontId="12" fillId="0" borderId="0" xfId="0" applyFont="1" applyAlignment="1">
      <alignment horizontal="center"/>
    </xf>
    <xf numFmtId="0" fontId="7" fillId="0" borderId="0" xfId="0" applyFont="1" applyAlignment="1">
      <alignment horizontal="center"/>
    </xf>
    <xf numFmtId="0" fontId="7" fillId="0" borderId="1" xfId="0" applyFont="1" applyBorder="1" applyAlignment="1">
      <alignment horizontal="center"/>
    </xf>
    <xf numFmtId="0" fontId="24" fillId="0" borderId="3" xfId="0" applyFont="1" applyBorder="1" applyAlignment="1">
      <alignment horizontal="center" vertical="center"/>
    </xf>
    <xf numFmtId="0" fontId="12" fillId="0" borderId="3" xfId="0" applyFont="1" applyBorder="1" applyAlignment="1">
      <alignment horizontal="center" vertical="center" wrapText="1"/>
    </xf>
    <xf numFmtId="0" fontId="12" fillId="3" borderId="4" xfId="1" applyFont="1" applyFill="1" applyBorder="1" applyAlignment="1">
      <alignment horizontal="left" vertical="top"/>
    </xf>
    <xf numFmtId="0" fontId="12" fillId="3" borderId="2" xfId="1" applyFont="1" applyFill="1" applyBorder="1" applyAlignment="1">
      <alignment horizontal="left" vertical="top"/>
    </xf>
    <xf numFmtId="0" fontId="12" fillId="3" borderId="5" xfId="1" applyFont="1" applyFill="1" applyBorder="1" applyAlignment="1">
      <alignment horizontal="left" vertical="top"/>
    </xf>
    <xf numFmtId="0" fontId="12" fillId="3" borderId="3" xfId="1" applyFont="1" applyFill="1" applyBorder="1" applyAlignment="1">
      <alignment horizontal="left" vertical="top"/>
    </xf>
    <xf numFmtId="0" fontId="7" fillId="3" borderId="3" xfId="1" applyFont="1" applyFill="1" applyBorder="1" applyAlignment="1">
      <alignment horizontal="left" vertical="top"/>
    </xf>
    <xf numFmtId="49" fontId="7" fillId="0" borderId="8" xfId="1" applyNumberFormat="1" applyFont="1" applyBorder="1" applyAlignment="1">
      <alignment horizontal="center" vertical="top"/>
    </xf>
    <xf numFmtId="49" fontId="7" fillId="0" borderId="7" xfId="1" applyNumberFormat="1" applyFont="1" applyBorder="1" applyAlignment="1">
      <alignment horizontal="center" vertical="top"/>
    </xf>
    <xf numFmtId="4" fontId="49" fillId="0" borderId="8" xfId="1" applyNumberFormat="1" applyFont="1" applyBorder="1" applyAlignment="1">
      <alignment horizontal="center" vertical="distributed"/>
    </xf>
    <xf numFmtId="4" fontId="49" fillId="0" borderId="11" xfId="1" applyNumberFormat="1" applyFont="1" applyBorder="1" applyAlignment="1">
      <alignment horizontal="center" vertical="distributed"/>
    </xf>
    <xf numFmtId="4" fontId="49" fillId="0" borderId="7" xfId="1" applyNumberFormat="1" applyFont="1" applyBorder="1" applyAlignment="1">
      <alignment horizontal="center" vertical="distributed"/>
    </xf>
    <xf numFmtId="0" fontId="61" fillId="3" borderId="6" xfId="0" applyFont="1" applyFill="1" applyBorder="1" applyAlignment="1">
      <alignment horizontal="left" vertical="center" wrapText="1"/>
    </xf>
    <xf numFmtId="0" fontId="61" fillId="3" borderId="0" xfId="0" applyFont="1" applyFill="1" applyAlignment="1">
      <alignment horizontal="left" vertical="center" wrapText="1"/>
    </xf>
    <xf numFmtId="0" fontId="63" fillId="3" borderId="6" xfId="0" applyFont="1" applyFill="1" applyBorder="1" applyAlignment="1">
      <alignment horizontal="left" vertical="center" wrapText="1"/>
    </xf>
    <xf numFmtId="0" fontId="63" fillId="3" borderId="0" xfId="0" applyFont="1" applyFill="1" applyAlignment="1">
      <alignment horizontal="left" vertical="center" wrapText="1"/>
    </xf>
    <xf numFmtId="9" fontId="70" fillId="0" borderId="6" xfId="5" applyFont="1" applyBorder="1" applyAlignment="1" applyProtection="1">
      <alignment horizontal="center" vertical="top"/>
    </xf>
    <xf numFmtId="9" fontId="70" fillId="0" borderId="0" xfId="5" applyFont="1" applyBorder="1" applyAlignment="1" applyProtection="1">
      <alignment horizontal="center" vertical="top"/>
    </xf>
    <xf numFmtId="0" fontId="18" fillId="3" borderId="3" xfId="1" applyFont="1" applyFill="1" applyBorder="1" applyAlignment="1">
      <alignment horizontal="left" vertical="top"/>
    </xf>
    <xf numFmtId="0" fontId="19" fillId="3" borderId="3" xfId="1" applyFont="1" applyFill="1" applyBorder="1" applyAlignment="1">
      <alignment horizontal="left" vertical="top"/>
    </xf>
    <xf numFmtId="0" fontId="13" fillId="0" borderId="0" xfId="1" applyFont="1" applyAlignment="1">
      <alignment horizontal="center" vertical="top"/>
    </xf>
    <xf numFmtId="4" fontId="12" fillId="0" borderId="3" xfId="1" applyNumberFormat="1" applyFont="1" applyBorder="1" applyAlignment="1">
      <alignment horizontal="center" vertical="center" wrapText="1"/>
    </xf>
    <xf numFmtId="0" fontId="12" fillId="0" borderId="3" xfId="1" applyFont="1" applyBorder="1" applyAlignment="1">
      <alignment horizontal="left" vertical="top"/>
    </xf>
    <xf numFmtId="0" fontId="7" fillId="0" borderId="3" xfId="1" applyFont="1" applyBorder="1" applyAlignment="1">
      <alignment horizontal="left" vertical="top"/>
    </xf>
    <xf numFmtId="4" fontId="12" fillId="0" borderId="8" xfId="1" applyNumberFormat="1" applyFont="1" applyBorder="1" applyAlignment="1">
      <alignment horizontal="center" vertical="center" wrapText="1"/>
    </xf>
    <xf numFmtId="4" fontId="12" fillId="0" borderId="7" xfId="1" applyNumberFormat="1" applyFont="1" applyBorder="1" applyAlignment="1">
      <alignment horizontal="center" vertical="center" wrapText="1"/>
    </xf>
    <xf numFmtId="0" fontId="12" fillId="0" borderId="8" xfId="1" applyFont="1" applyBorder="1" applyAlignment="1">
      <alignment horizontal="center" vertical="center" wrapText="1"/>
    </xf>
    <xf numFmtId="0" fontId="12" fillId="0" borderId="7" xfId="1" applyFont="1" applyBorder="1" applyAlignment="1">
      <alignment horizontal="center" vertical="center" wrapText="1"/>
    </xf>
    <xf numFmtId="49" fontId="12" fillId="0" borderId="8"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24" fillId="0" borderId="8" xfId="0" applyFont="1" applyBorder="1" applyAlignment="1">
      <alignment horizontal="center" vertical="center" wrapText="1"/>
    </xf>
    <xf numFmtId="0" fontId="24" fillId="0" borderId="7" xfId="0" applyFont="1" applyBorder="1" applyAlignment="1">
      <alignment horizontal="center" vertical="center" wrapText="1"/>
    </xf>
    <xf numFmtId="0" fontId="7" fillId="0" borderId="3" xfId="0" applyFont="1" applyBorder="1" applyAlignment="1">
      <alignment horizontal="left" vertical="top" wrapText="1"/>
    </xf>
    <xf numFmtId="0" fontId="12" fillId="0" borderId="4" xfId="0" applyFont="1" applyBorder="1" applyAlignment="1">
      <alignment horizontal="right" vertical="top" wrapText="1"/>
    </xf>
    <xf numFmtId="0" fontId="12" fillId="0" borderId="5" xfId="0" applyFont="1" applyBorder="1" applyAlignment="1">
      <alignment horizontal="right" vertical="top" wrapText="1"/>
    </xf>
    <xf numFmtId="0" fontId="55" fillId="0" borderId="4" xfId="0" applyFont="1" applyBorder="1" applyAlignment="1">
      <alignment horizontal="right" vertical="top" wrapText="1"/>
    </xf>
    <xf numFmtId="0" fontId="55" fillId="0" borderId="5" xfId="0" applyFont="1" applyBorder="1" applyAlignment="1">
      <alignment horizontal="right" vertical="top" wrapText="1"/>
    </xf>
    <xf numFmtId="3" fontId="12" fillId="0" borderId="4" xfId="0" applyNumberFormat="1" applyFont="1" applyBorder="1" applyAlignment="1">
      <alignment horizontal="left" vertical="top"/>
    </xf>
    <xf numFmtId="3" fontId="12" fillId="0" borderId="2" xfId="0" applyNumberFormat="1" applyFont="1" applyBorder="1" applyAlignment="1">
      <alignment horizontal="left" vertical="top"/>
    </xf>
    <xf numFmtId="3" fontId="12" fillId="0" borderId="5" xfId="0" applyNumberFormat="1" applyFont="1" applyBorder="1" applyAlignment="1">
      <alignment horizontal="left" vertical="top"/>
    </xf>
    <xf numFmtId="4" fontId="7" fillId="0" borderId="3" xfId="0" applyNumberFormat="1" applyFont="1" applyBorder="1" applyAlignment="1">
      <alignment horizontal="center"/>
    </xf>
    <xf numFmtId="0" fontId="7" fillId="0" borderId="4" xfId="0" applyFont="1" applyBorder="1" applyAlignment="1">
      <alignment horizontal="right" vertical="top" wrapText="1"/>
    </xf>
    <xf numFmtId="0" fontId="7" fillId="0" borderId="5" xfId="0" applyFont="1" applyBorder="1" applyAlignment="1">
      <alignment horizontal="right" vertical="top" wrapText="1"/>
    </xf>
    <xf numFmtId="0" fontId="13" fillId="0" borderId="3" xfId="0" applyFont="1" applyBorder="1" applyAlignment="1">
      <alignment horizontal="left" vertical="top" wrapText="1"/>
    </xf>
    <xf numFmtId="0" fontId="14" fillId="0" borderId="3" xfId="0" applyFont="1" applyBorder="1" applyAlignment="1">
      <alignment horizontal="left" vertical="top" wrapText="1"/>
    </xf>
    <xf numFmtId="0" fontId="54" fillId="0" borderId="4" xfId="0" applyFont="1" applyBorder="1" applyAlignment="1">
      <alignment horizontal="left" vertical="top" wrapText="1"/>
    </xf>
    <xf numFmtId="0" fontId="54" fillId="0" borderId="5" xfId="0" applyFont="1" applyBorder="1" applyAlignment="1">
      <alignment horizontal="left" vertical="top" wrapText="1"/>
    </xf>
    <xf numFmtId="0" fontId="13" fillId="0" borderId="0" xfId="1"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4" fontId="12" fillId="0" borderId="8" xfId="0" applyNumberFormat="1" applyFont="1" applyBorder="1" applyAlignment="1">
      <alignment horizontal="left" vertical="center" wrapText="1"/>
    </xf>
    <xf numFmtId="4" fontId="12" fillId="0" borderId="7" xfId="0" applyNumberFormat="1" applyFont="1" applyBorder="1" applyAlignment="1">
      <alignment horizontal="left" vertical="center" wrapText="1"/>
    </xf>
    <xf numFmtId="4" fontId="12" fillId="0" borderId="3" xfId="0" applyNumberFormat="1" applyFont="1" applyBorder="1" applyAlignment="1">
      <alignment horizontal="right" vertical="center" wrapText="1"/>
    </xf>
    <xf numFmtId="4" fontId="12" fillId="0" borderId="3" xfId="0" applyNumberFormat="1" applyFont="1" applyBorder="1" applyAlignment="1">
      <alignment horizontal="center" vertical="center" wrapText="1"/>
    </xf>
    <xf numFmtId="0" fontId="12" fillId="0" borderId="0" xfId="0" applyFont="1" applyAlignment="1">
      <alignment horizontal="left" vertical="top"/>
    </xf>
    <xf numFmtId="4" fontId="12" fillId="0" borderId="8" xfId="0" applyNumberFormat="1" applyFont="1" applyBorder="1" applyAlignment="1">
      <alignment horizontal="center" vertical="center" wrapText="1"/>
    </xf>
    <xf numFmtId="4" fontId="12" fillId="0" borderId="7" xfId="0" applyNumberFormat="1" applyFont="1" applyBorder="1" applyAlignment="1">
      <alignment horizontal="center" vertical="center" wrapText="1"/>
    </xf>
    <xf numFmtId="0" fontId="13" fillId="0" borderId="3" xfId="0" applyFont="1" applyBorder="1" applyAlignment="1">
      <alignment horizontal="left" vertical="center" wrapText="1"/>
    </xf>
    <xf numFmtId="4" fontId="12" fillId="0" borderId="6" xfId="0" applyNumberFormat="1" applyFont="1" applyBorder="1" applyAlignment="1">
      <alignment horizontal="center" vertical="center"/>
    </xf>
    <xf numFmtId="4" fontId="12" fillId="0" borderId="0" xfId="0" applyNumberFormat="1" applyFont="1" applyAlignment="1">
      <alignment horizontal="center" vertical="center"/>
    </xf>
    <xf numFmtId="4" fontId="12" fillId="0" borderId="4"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0" fontId="14" fillId="10" borderId="4" xfId="0" applyFont="1" applyFill="1" applyBorder="1" applyAlignment="1">
      <alignment horizontal="left" vertical="top" wrapText="1"/>
    </xf>
    <xf numFmtId="0" fontId="14" fillId="10" borderId="5" xfId="0" applyFont="1" applyFill="1" applyBorder="1" applyAlignment="1">
      <alignment horizontal="left" vertical="top" wrapText="1"/>
    </xf>
    <xf numFmtId="0" fontId="12" fillId="0" borderId="0" xfId="0" applyFont="1" applyAlignment="1">
      <alignment horizontal="right" vertical="top" wrapText="1"/>
    </xf>
    <xf numFmtId="0" fontId="13" fillId="0" borderId="3" xfId="0" applyFont="1" applyBorder="1" applyAlignment="1">
      <alignment horizontal="center" vertical="top"/>
    </xf>
    <xf numFmtId="0" fontId="26" fillId="0" borderId="0" xfId="0" applyFont="1" applyAlignment="1">
      <alignment horizontal="left"/>
    </xf>
    <xf numFmtId="0" fontId="28" fillId="0" borderId="0" xfId="0" applyFont="1" applyAlignment="1">
      <alignment horizontal="center"/>
    </xf>
    <xf numFmtId="0" fontId="57" fillId="0" borderId="0" xfId="0" applyFont="1" applyAlignment="1">
      <alignment horizontal="left" vertical="distributed" wrapText="1"/>
    </xf>
    <xf numFmtId="0" fontId="34" fillId="0" borderId="0" xfId="0" applyFont="1" applyAlignment="1">
      <alignment horizontal="left" vertical="distributed" wrapText="1"/>
    </xf>
    <xf numFmtId="0" fontId="34" fillId="0" borderId="3" xfId="0" applyFont="1" applyBorder="1" applyAlignment="1">
      <alignment horizontal="left" vertical="distributed" wrapText="1"/>
    </xf>
    <xf numFmtId="0" fontId="34" fillId="0" borderId="0" xfId="0" applyFont="1" applyAlignment="1">
      <alignment horizontal="left" vertical="distributed"/>
    </xf>
    <xf numFmtId="4" fontId="33" fillId="0" borderId="0" xfId="0" applyNumberFormat="1" applyFont="1" applyAlignment="1">
      <alignment horizontal="center" vertical="top" wrapText="1"/>
    </xf>
    <xf numFmtId="0" fontId="57" fillId="0" borderId="0" xfId="0" applyFont="1" applyAlignment="1">
      <alignment horizontal="left" vertical="distributed"/>
    </xf>
    <xf numFmtId="0" fontId="33" fillId="0" borderId="0" xfId="0" applyFont="1" applyAlignment="1">
      <alignment horizontal="left" vertical="distributed"/>
    </xf>
    <xf numFmtId="0" fontId="34" fillId="0" borderId="1" xfId="0" applyFont="1" applyBorder="1" applyAlignment="1">
      <alignment horizontal="left" vertical="distributed" wrapText="1"/>
    </xf>
    <xf numFmtId="4" fontId="31" fillId="0" borderId="3" xfId="0" applyNumberFormat="1" applyFont="1" applyBorder="1" applyAlignment="1">
      <alignment horizontal="center" vertical="distributed"/>
    </xf>
    <xf numFmtId="0" fontId="34" fillId="3" borderId="3" xfId="0" applyFont="1" applyFill="1" applyBorder="1" applyAlignment="1">
      <alignment horizontal="left" vertical="center" wrapText="1"/>
    </xf>
    <xf numFmtId="0" fontId="34" fillId="0" borderId="9" xfId="0" applyFont="1" applyBorder="1" applyAlignment="1">
      <alignment horizontal="left" vertical="distributed"/>
    </xf>
    <xf numFmtId="0" fontId="13" fillId="0" borderId="0" xfId="0" applyFont="1" applyAlignment="1">
      <alignment horizontal="left" vertical="top" wrapText="1"/>
    </xf>
    <xf numFmtId="0" fontId="13" fillId="0" borderId="1" xfId="0" applyFont="1" applyBorder="1" applyAlignment="1">
      <alignment horizontal="center" vertical="center" wrapText="1"/>
    </xf>
    <xf numFmtId="0" fontId="7" fillId="0" borderId="0" xfId="0" applyFont="1" applyAlignment="1">
      <alignment horizontal="left" vertical="top" wrapText="1"/>
    </xf>
    <xf numFmtId="3" fontId="13" fillId="0" borderId="31" xfId="0" applyNumberFormat="1" applyFont="1" applyBorder="1" applyAlignment="1">
      <alignment horizontal="center" vertical="top"/>
    </xf>
    <xf numFmtId="3" fontId="13" fillId="0" borderId="1" xfId="0" applyNumberFormat="1" applyFont="1" applyBorder="1" applyAlignment="1">
      <alignment horizontal="center" vertical="top"/>
    </xf>
    <xf numFmtId="0" fontId="55" fillId="3" borderId="0" xfId="0" applyFont="1" applyFill="1" applyAlignment="1" applyProtection="1">
      <alignment horizontal="left" vertical="center" wrapText="1"/>
      <protection locked="0"/>
    </xf>
    <xf numFmtId="0" fontId="13" fillId="3" borderId="6" xfId="0" applyFont="1" applyFill="1" applyBorder="1" applyAlignment="1">
      <alignment horizontal="center" vertical="center"/>
    </xf>
    <xf numFmtId="0" fontId="13" fillId="3" borderId="0" xfId="0" applyFont="1" applyFill="1" applyAlignment="1">
      <alignment horizontal="center" vertical="center"/>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drei.palamara\AppData\Local\Microsoft\Windows\INetCache\Content.Outlook\XEVDTIUZ\2023%2006%2019%20Model%20K%20%20-%20Macheta%20financiara_drumuri_B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Date proiect"/>
      <sheetName val="6- Detaliere Buget"/>
      <sheetName val="2-Situatii Financiare"/>
      <sheetName val="3- Export SMIS"/>
      <sheetName val="3- Buget Cerere SMIS"/>
      <sheetName val="4- DEVIZ"/>
      <sheetName val="5-Buget_cerere"/>
      <sheetName val="7-Plan investitional"/>
      <sheetName val="8- Lista de echipamante"/>
    </sheetNames>
    <sheetDataSet>
      <sheetData sheetId="0">
        <row r="13">
          <cell r="B13"/>
        </row>
      </sheetData>
      <sheetData sheetId="1"/>
      <sheetData sheetId="2"/>
      <sheetData sheetId="3">
        <row r="1">
          <cell r="K1" t="str">
            <v>Preţ unitar (fără TVA)</v>
          </cell>
        </row>
        <row r="2">
          <cell r="K2"/>
        </row>
        <row r="3">
          <cell r="K3"/>
        </row>
        <row r="4">
          <cell r="K4"/>
        </row>
        <row r="5">
          <cell r="K5"/>
        </row>
        <row r="6">
          <cell r="K6"/>
        </row>
        <row r="7">
          <cell r="K7"/>
        </row>
        <row r="8">
          <cell r="K8"/>
        </row>
        <row r="9">
          <cell r="K9"/>
        </row>
        <row r="10">
          <cell r="K10"/>
        </row>
        <row r="11">
          <cell r="K11"/>
        </row>
        <row r="12">
          <cell r="K12"/>
        </row>
        <row r="13">
          <cell r="K13"/>
        </row>
        <row r="14">
          <cell r="K14"/>
        </row>
        <row r="15">
          <cell r="K15"/>
        </row>
        <row r="16">
          <cell r="K16"/>
        </row>
        <row r="17">
          <cell r="K17"/>
        </row>
        <row r="18">
          <cell r="K18"/>
        </row>
        <row r="19">
          <cell r="K19"/>
        </row>
        <row r="20">
          <cell r="K20"/>
        </row>
      </sheetData>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6"/>
  <sheetViews>
    <sheetView workbookViewId="0">
      <selection activeCell="O37" sqref="O37"/>
    </sheetView>
  </sheetViews>
  <sheetFormatPr defaultColWidth="8.85546875" defaultRowHeight="12" x14ac:dyDescent="0.2"/>
  <cols>
    <col min="1" max="1" width="33.28515625" style="51" customWidth="1"/>
    <col min="2" max="2" width="26" style="51" customWidth="1"/>
    <col min="3" max="3" width="14.7109375" style="51" customWidth="1"/>
    <col min="4" max="4" width="13.28515625" style="51" customWidth="1"/>
    <col min="5" max="16384" width="8.85546875" style="51"/>
  </cols>
  <sheetData>
    <row r="1" spans="1:9" x14ac:dyDescent="0.2">
      <c r="A1" s="700" t="s">
        <v>160</v>
      </c>
      <c r="B1" s="700"/>
      <c r="C1" s="700"/>
      <c r="D1" s="700"/>
      <c r="E1" s="700"/>
      <c r="F1" s="700"/>
    </row>
    <row r="2" spans="1:9" ht="12.75" thickBot="1" x14ac:dyDescent="0.25"/>
    <row r="3" spans="1:9" x14ac:dyDescent="0.2">
      <c r="A3" s="380" t="s">
        <v>334</v>
      </c>
    </row>
    <row r="4" spans="1:9" x14ac:dyDescent="0.2">
      <c r="A4" s="701" t="s">
        <v>962</v>
      </c>
      <c r="B4" s="701"/>
      <c r="C4" s="701"/>
      <c r="D4" s="381"/>
      <c r="E4" s="382"/>
      <c r="F4" s="382"/>
    </row>
    <row r="5" spans="1:9" x14ac:dyDescent="0.2">
      <c r="A5" s="702" t="s">
        <v>468</v>
      </c>
      <c r="B5" s="702"/>
      <c r="C5" s="702"/>
      <c r="D5" s="702"/>
      <c r="E5" s="702"/>
      <c r="F5" s="702"/>
      <c r="G5" s="702"/>
    </row>
    <row r="6" spans="1:9" x14ac:dyDescent="0.2">
      <c r="A6" s="702" t="s">
        <v>469</v>
      </c>
      <c r="B6" s="702"/>
      <c r="C6" s="702"/>
      <c r="D6" s="702"/>
      <c r="E6" s="702"/>
      <c r="F6" s="702"/>
      <c r="G6" s="702"/>
    </row>
    <row r="7" spans="1:9" x14ac:dyDescent="0.2">
      <c r="A7" s="702" t="s">
        <v>470</v>
      </c>
      <c r="B7" s="702"/>
      <c r="C7" s="702"/>
      <c r="D7" s="702"/>
      <c r="E7" s="702"/>
      <c r="F7" s="702"/>
      <c r="G7" s="702"/>
    </row>
    <row r="8" spans="1:9" x14ac:dyDescent="0.2">
      <c r="A8" s="150"/>
      <c r="B8" s="54"/>
      <c r="C8" s="53"/>
      <c r="D8" s="53"/>
      <c r="E8" s="53"/>
      <c r="F8" s="53"/>
      <c r="G8" s="53"/>
      <c r="H8" s="53"/>
    </row>
    <row r="9" spans="1:9" ht="22.9" customHeight="1" x14ac:dyDescent="0.2">
      <c r="A9" s="212" t="s">
        <v>141</v>
      </c>
      <c r="B9" s="213"/>
      <c r="C9" s="53"/>
      <c r="D9" s="53"/>
      <c r="E9" s="53"/>
      <c r="F9" s="53"/>
      <c r="G9" s="53"/>
      <c r="H9" s="53"/>
    </row>
    <row r="10" spans="1:9" x14ac:dyDescent="0.2">
      <c r="A10" s="214"/>
      <c r="B10" s="215"/>
      <c r="C10" s="53"/>
      <c r="D10" s="53"/>
      <c r="E10" s="53"/>
      <c r="F10" s="53"/>
      <c r="G10" s="53"/>
      <c r="H10" s="53"/>
    </row>
    <row r="11" spans="1:9" ht="22.15" customHeight="1" x14ac:dyDescent="0.2">
      <c r="A11" s="212" t="s">
        <v>159</v>
      </c>
      <c r="B11" s="379">
        <v>5</v>
      </c>
      <c r="C11" s="53"/>
      <c r="D11" s="53"/>
      <c r="E11" s="53"/>
      <c r="F11" s="53"/>
      <c r="G11" s="53"/>
      <c r="H11" s="53"/>
    </row>
    <row r="12" spans="1:9" x14ac:dyDescent="0.2">
      <c r="A12" s="216"/>
      <c r="B12" s="217"/>
      <c r="C12" s="55"/>
      <c r="D12" s="56"/>
      <c r="E12" s="56"/>
      <c r="F12" s="56"/>
      <c r="G12" s="56"/>
      <c r="H12" s="52"/>
    </row>
    <row r="13" spans="1:9" ht="25.9" customHeight="1" x14ac:dyDescent="0.2">
      <c r="A13" s="212" t="s">
        <v>396</v>
      </c>
      <c r="B13" s="218">
        <v>2023</v>
      </c>
      <c r="C13" s="696" t="s">
        <v>849</v>
      </c>
      <c r="D13" s="696"/>
      <c r="E13" s="696"/>
      <c r="F13" s="696"/>
      <c r="G13" s="696"/>
      <c r="H13" s="696"/>
      <c r="I13" s="696"/>
    </row>
    <row r="14" spans="1:9" ht="24" customHeight="1" x14ac:dyDescent="0.2">
      <c r="A14" s="219" t="s">
        <v>142</v>
      </c>
      <c r="B14" s="220"/>
      <c r="C14" s="697" t="s">
        <v>850</v>
      </c>
      <c r="D14" s="698"/>
      <c r="E14" s="698"/>
      <c r="F14" s="698"/>
      <c r="G14" s="698"/>
      <c r="H14" s="698"/>
      <c r="I14" s="699"/>
    </row>
    <row r="15" spans="1:9" ht="24" customHeight="1" x14ac:dyDescent="0.2">
      <c r="A15" s="219" t="s">
        <v>143</v>
      </c>
      <c r="B15" s="213"/>
      <c r="C15" s="696" t="s">
        <v>851</v>
      </c>
      <c r="D15" s="696"/>
      <c r="E15" s="696"/>
      <c r="F15" s="696"/>
      <c r="G15" s="696"/>
      <c r="H15" s="696"/>
      <c r="I15" s="696"/>
    </row>
    <row r="16" spans="1:9" x14ac:dyDescent="0.2">
      <c r="A16" s="470" t="s">
        <v>576</v>
      </c>
      <c r="B16" s="471">
        <v>5.3999999999999999E-2</v>
      </c>
    </row>
    <row r="17" spans="1:1" s="57" customFormat="1" x14ac:dyDescent="0.2"/>
    <row r="18" spans="1:1" hidden="1" x14ac:dyDescent="0.2">
      <c r="A18" s="57"/>
    </row>
    <row r="19" spans="1:1" hidden="1" x14ac:dyDescent="0.2">
      <c r="A19" s="57"/>
    </row>
    <row r="20" spans="1:1" hidden="1" x14ac:dyDescent="0.2">
      <c r="A20" s="57"/>
    </row>
    <row r="21" spans="1:1" hidden="1" x14ac:dyDescent="0.2">
      <c r="A21" s="57"/>
    </row>
    <row r="22" spans="1:1" hidden="1" x14ac:dyDescent="0.2">
      <c r="A22" s="57"/>
    </row>
    <row r="23" spans="1:1" hidden="1" x14ac:dyDescent="0.2">
      <c r="A23" s="57"/>
    </row>
    <row r="24" spans="1:1" hidden="1" x14ac:dyDescent="0.2">
      <c r="A24" s="57"/>
    </row>
    <row r="25" spans="1:1" hidden="1" x14ac:dyDescent="0.2">
      <c r="A25" s="57"/>
    </row>
    <row r="26" spans="1:1" hidden="1" x14ac:dyDescent="0.2">
      <c r="A26" s="57"/>
    </row>
    <row r="27" spans="1:1" hidden="1" x14ac:dyDescent="0.2">
      <c r="A27" s="57"/>
    </row>
    <row r="28" spans="1:1" hidden="1" x14ac:dyDescent="0.2">
      <c r="A28" s="57"/>
    </row>
    <row r="29" spans="1:1" hidden="1" x14ac:dyDescent="0.2">
      <c r="A29" s="57"/>
    </row>
    <row r="30" spans="1:1" hidden="1" x14ac:dyDescent="0.2"/>
    <row r="31" spans="1:1" hidden="1" x14ac:dyDescent="0.2"/>
    <row r="32" spans="1:1" hidden="1" x14ac:dyDescent="0.2"/>
    <row r="33" spans="1:9" s="383" customFormat="1" ht="26.45" customHeight="1" x14ac:dyDescent="0.2">
      <c r="A33" s="219" t="s">
        <v>331</v>
      </c>
      <c r="B33" s="704" t="s">
        <v>710</v>
      </c>
      <c r="C33" s="705"/>
      <c r="D33" s="705"/>
      <c r="E33" s="705"/>
      <c r="F33" s="705"/>
      <c r="G33" s="705"/>
      <c r="H33" s="705"/>
      <c r="I33" s="706"/>
    </row>
    <row r="34" spans="1:9" s="383" customFormat="1" ht="15" customHeight="1" x14ac:dyDescent="0.2">
      <c r="A34" s="219" t="s">
        <v>327</v>
      </c>
      <c r="B34" s="704" t="s">
        <v>397</v>
      </c>
      <c r="C34" s="705"/>
      <c r="D34" s="705"/>
      <c r="E34" s="705"/>
      <c r="F34" s="705"/>
      <c r="G34" s="705"/>
      <c r="H34" s="705"/>
      <c r="I34" s="706"/>
    </row>
    <row r="35" spans="1:9" s="383" customFormat="1" ht="58.9" hidden="1" customHeight="1" x14ac:dyDescent="0.2">
      <c r="A35" s="219" t="s">
        <v>328</v>
      </c>
      <c r="B35" s="704" t="s">
        <v>398</v>
      </c>
      <c r="C35" s="705"/>
      <c r="D35" s="705"/>
      <c r="E35" s="705"/>
      <c r="F35" s="705"/>
      <c r="G35" s="705"/>
      <c r="H35" s="705"/>
      <c r="I35" s="706"/>
    </row>
    <row r="36" spans="1:9" ht="32.450000000000003" hidden="1" customHeight="1" x14ac:dyDescent="0.2">
      <c r="A36" s="219" t="s">
        <v>329</v>
      </c>
      <c r="B36" s="704" t="s">
        <v>362</v>
      </c>
      <c r="C36" s="705"/>
      <c r="D36" s="705"/>
      <c r="E36" s="705"/>
      <c r="F36" s="705"/>
      <c r="G36" s="705"/>
      <c r="H36" s="705"/>
      <c r="I36" s="706"/>
    </row>
    <row r="37" spans="1:9" ht="48" customHeight="1" x14ac:dyDescent="0.2">
      <c r="A37" s="384" t="s">
        <v>660</v>
      </c>
      <c r="B37" s="704" t="s">
        <v>924</v>
      </c>
      <c r="C37" s="705"/>
      <c r="D37" s="705"/>
      <c r="E37" s="705"/>
      <c r="F37" s="705"/>
      <c r="G37" s="705"/>
      <c r="H37" s="705"/>
      <c r="I37" s="706"/>
    </row>
    <row r="38" spans="1:9" ht="22.5" customHeight="1" x14ac:dyDescent="0.2">
      <c r="A38" s="384" t="s">
        <v>387</v>
      </c>
      <c r="B38" s="704" t="s">
        <v>852</v>
      </c>
      <c r="C38" s="705"/>
      <c r="D38" s="705"/>
      <c r="E38" s="705"/>
      <c r="F38" s="705"/>
      <c r="G38" s="705"/>
      <c r="H38" s="705"/>
      <c r="I38" s="706"/>
    </row>
    <row r="39" spans="1:9" ht="32.450000000000003" customHeight="1" x14ac:dyDescent="0.2">
      <c r="A39" s="384" t="s">
        <v>388</v>
      </c>
      <c r="B39" s="704" t="s">
        <v>709</v>
      </c>
      <c r="C39" s="705"/>
      <c r="D39" s="705"/>
      <c r="E39" s="705"/>
      <c r="F39" s="705"/>
      <c r="G39" s="705"/>
      <c r="H39" s="705"/>
      <c r="I39" s="706"/>
    </row>
    <row r="40" spans="1:9" ht="21.6" customHeight="1" x14ac:dyDescent="0.2">
      <c r="A40" s="384" t="s">
        <v>389</v>
      </c>
      <c r="B40" s="704" t="s">
        <v>925</v>
      </c>
      <c r="C40" s="705"/>
      <c r="D40" s="705"/>
      <c r="E40" s="705"/>
      <c r="F40" s="705"/>
      <c r="G40" s="705"/>
      <c r="H40" s="705"/>
      <c r="I40" s="706"/>
    </row>
    <row r="41" spans="1:9" ht="21.6" customHeight="1" x14ac:dyDescent="0.2">
      <c r="A41" s="384" t="s">
        <v>363</v>
      </c>
      <c r="B41" s="704" t="s">
        <v>364</v>
      </c>
      <c r="C41" s="705"/>
      <c r="D41" s="705"/>
      <c r="E41" s="705"/>
      <c r="F41" s="705"/>
      <c r="G41" s="705"/>
      <c r="H41" s="705"/>
      <c r="I41" s="706"/>
    </row>
    <row r="42" spans="1:9" ht="28.9" customHeight="1" x14ac:dyDescent="0.2">
      <c r="A42" s="384" t="s">
        <v>332</v>
      </c>
      <c r="B42" s="704" t="s">
        <v>711</v>
      </c>
      <c r="C42" s="705"/>
      <c r="D42" s="705"/>
      <c r="E42" s="705"/>
      <c r="F42" s="705"/>
      <c r="G42" s="705"/>
      <c r="H42" s="705"/>
      <c r="I42" s="706"/>
    </row>
    <row r="43" spans="1:9" ht="12" customHeight="1" x14ac:dyDescent="0.2">
      <c r="A43" s="384" t="s">
        <v>365</v>
      </c>
      <c r="B43" s="704" t="s">
        <v>330</v>
      </c>
      <c r="C43" s="705"/>
      <c r="D43" s="705"/>
      <c r="E43" s="705"/>
      <c r="F43" s="705"/>
      <c r="G43" s="705"/>
      <c r="H43" s="705"/>
      <c r="I43" s="706"/>
    </row>
    <row r="44" spans="1:9" ht="39" customHeight="1" x14ac:dyDescent="0.2">
      <c r="A44" s="384" t="s">
        <v>853</v>
      </c>
      <c r="B44" s="704" t="s">
        <v>855</v>
      </c>
      <c r="C44" s="705"/>
      <c r="D44" s="705"/>
      <c r="E44" s="705"/>
      <c r="F44" s="705"/>
      <c r="G44" s="705"/>
      <c r="H44" s="705"/>
      <c r="I44" s="706"/>
    </row>
    <row r="45" spans="1:9" x14ac:dyDescent="0.2">
      <c r="A45" s="77" t="s">
        <v>854</v>
      </c>
      <c r="B45" s="703" t="s">
        <v>712</v>
      </c>
      <c r="C45" s="703"/>
      <c r="D45" s="703"/>
      <c r="E45" s="703"/>
      <c r="F45" s="703"/>
      <c r="G45" s="703"/>
      <c r="H45" s="703"/>
      <c r="I45" s="703"/>
    </row>
    <row r="46" spans="1:9" x14ac:dyDescent="0.2">
      <c r="A46" s="77" t="s">
        <v>661</v>
      </c>
      <c r="B46" s="703" t="s">
        <v>713</v>
      </c>
      <c r="C46" s="703"/>
      <c r="D46" s="703"/>
      <c r="E46" s="703"/>
      <c r="F46" s="703"/>
      <c r="G46" s="703"/>
      <c r="H46" s="703"/>
      <c r="I46" s="703"/>
    </row>
  </sheetData>
  <sheetProtection algorithmName="SHA-512" hashValue="eb1qcTOtSo2gHuvD6vwk9nPcIjLqlJRIUatevo5aD+rkoSi3PK6jv0HGXIkwb2rjIIBY6makWPvA6GyHpT4BXQ==" saltValue="iCJFG60LSED9+A+3/hj4EQ==" spinCount="100000" sheet="1" objects="1" scenarios="1"/>
  <mergeCells count="22">
    <mergeCell ref="B45:I45"/>
    <mergeCell ref="B46:I46"/>
    <mergeCell ref="B33:I33"/>
    <mergeCell ref="B34:I34"/>
    <mergeCell ref="B35:I35"/>
    <mergeCell ref="B36:I36"/>
    <mergeCell ref="B43:I43"/>
    <mergeCell ref="B42:I42"/>
    <mergeCell ref="B37:I37"/>
    <mergeCell ref="B38:I38"/>
    <mergeCell ref="B39:I39"/>
    <mergeCell ref="B40:I40"/>
    <mergeCell ref="B41:I41"/>
    <mergeCell ref="B44:I44"/>
    <mergeCell ref="C13:I13"/>
    <mergeCell ref="C15:I15"/>
    <mergeCell ref="C14:I14"/>
    <mergeCell ref="A1:F1"/>
    <mergeCell ref="A4:C4"/>
    <mergeCell ref="A5:G5"/>
    <mergeCell ref="A6:G6"/>
    <mergeCell ref="A7:G7"/>
  </mergeCells>
  <hyperlinks>
    <hyperlink ref="A35" location="'1 Bilant'!A1" display="1 Bilant" xr:uid="{00000000-0004-0000-0000-000000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131"/>
  <sheetViews>
    <sheetView topLeftCell="B1" zoomScale="90" zoomScaleNormal="90" workbookViewId="0">
      <pane ySplit="4" topLeftCell="A5" activePane="bottomLeft" state="frozen"/>
      <selection activeCell="B1" sqref="B1"/>
      <selection pane="bottomLeft" activeCell="B5" sqref="B5"/>
    </sheetView>
  </sheetViews>
  <sheetFormatPr defaultColWidth="8.85546875" defaultRowHeight="12.75" x14ac:dyDescent="0.2"/>
  <cols>
    <col min="1" max="1" width="4.85546875" style="86" hidden="1" customWidth="1"/>
    <col min="2" max="2" width="34.85546875" style="86" customWidth="1"/>
    <col min="3" max="3" width="6.5703125" style="86" customWidth="1"/>
    <col min="4" max="4" width="11.42578125" style="86" customWidth="1"/>
    <col min="5" max="5" width="12.7109375" style="86" customWidth="1"/>
    <col min="6" max="6" width="13.85546875" style="86" customWidth="1"/>
    <col min="7" max="7" width="10.140625" style="123" customWidth="1"/>
    <col min="8" max="8" width="15.5703125" style="127" bestFit="1" customWidth="1"/>
    <col min="9" max="9" width="17.85546875" style="86" bestFit="1" customWidth="1"/>
    <col min="10" max="10" width="10.28515625" style="91" bestFit="1" customWidth="1"/>
    <col min="11" max="11" width="10.140625" style="91" customWidth="1"/>
    <col min="12" max="16384" width="8.85546875" style="86"/>
  </cols>
  <sheetData>
    <row r="1" spans="1:11" x14ac:dyDescent="0.2">
      <c r="A1" s="94"/>
      <c r="B1" s="820" t="s">
        <v>378</v>
      </c>
      <c r="C1" s="820"/>
      <c r="D1" s="820"/>
      <c r="E1" s="820"/>
      <c r="F1" s="820"/>
      <c r="G1" s="820"/>
      <c r="H1" s="820"/>
      <c r="I1" s="820"/>
      <c r="J1" s="820"/>
      <c r="K1" s="820"/>
    </row>
    <row r="2" spans="1:11" x14ac:dyDescent="0.2">
      <c r="A2" s="819" t="s">
        <v>341</v>
      </c>
      <c r="B2" s="819"/>
      <c r="C2" s="819"/>
      <c r="D2" s="819"/>
      <c r="E2" s="819"/>
      <c r="F2" s="819"/>
      <c r="G2" s="819"/>
      <c r="H2" s="819"/>
      <c r="I2" s="819"/>
      <c r="J2" s="819"/>
      <c r="K2" s="95"/>
    </row>
    <row r="3" spans="1:11" s="87" customFormat="1" ht="54.6" customHeight="1" x14ac:dyDescent="0.2">
      <c r="A3" s="96" t="s">
        <v>342</v>
      </c>
      <c r="B3" s="96" t="s">
        <v>343</v>
      </c>
      <c r="C3" s="96" t="s">
        <v>344</v>
      </c>
      <c r="D3" s="96" t="s">
        <v>74</v>
      </c>
      <c r="E3" s="96" t="s">
        <v>345</v>
      </c>
      <c r="F3" s="96" t="s">
        <v>346</v>
      </c>
      <c r="G3" s="120" t="s">
        <v>376</v>
      </c>
      <c r="H3" s="639" t="s">
        <v>347</v>
      </c>
      <c r="I3" s="96" t="s">
        <v>348</v>
      </c>
      <c r="J3" s="96" t="s">
        <v>372</v>
      </c>
      <c r="K3" s="96" t="s">
        <v>373</v>
      </c>
    </row>
    <row r="4" spans="1:11" x14ac:dyDescent="0.2">
      <c r="A4" s="97">
        <v>0</v>
      </c>
      <c r="B4" s="97">
        <v>1</v>
      </c>
      <c r="C4" s="97">
        <v>2</v>
      </c>
      <c r="D4" s="97">
        <v>3</v>
      </c>
      <c r="E4" s="97">
        <v>4</v>
      </c>
      <c r="F4" s="97" t="s">
        <v>349</v>
      </c>
      <c r="G4" s="121"/>
      <c r="H4" s="640">
        <v>6</v>
      </c>
      <c r="I4" s="97">
        <v>7</v>
      </c>
      <c r="J4" s="97">
        <v>8</v>
      </c>
      <c r="K4" s="97">
        <v>9</v>
      </c>
    </row>
    <row r="5" spans="1:11" s="104" customFormat="1" x14ac:dyDescent="0.2">
      <c r="A5" s="572"/>
      <c r="B5" s="114" t="s">
        <v>371</v>
      </c>
      <c r="C5" s="114"/>
      <c r="D5" s="114"/>
      <c r="E5" s="114"/>
      <c r="F5" s="573">
        <f>F6+F7+F8+F9+F11+F12+F13+F22+F10</f>
        <v>0</v>
      </c>
      <c r="G5" s="574" t="str">
        <f>IF(H5+I5&lt;&gt;F5,"Eroare!","")</f>
        <v/>
      </c>
      <c r="H5" s="573">
        <f>H6+H7+H8+H9+H11+H12+H13+H22+H10</f>
        <v>0</v>
      </c>
      <c r="I5" s="573">
        <f>I6+I7+I8+I9+I11+I12+I13+I22</f>
        <v>0</v>
      </c>
      <c r="J5" s="575"/>
      <c r="K5" s="575"/>
    </row>
    <row r="6" spans="1:11" hidden="1" x14ac:dyDescent="0.2">
      <c r="A6" s="94"/>
      <c r="B6" s="105" t="str">
        <f>'4- DEVIZ'!B9</f>
        <v>Obţinerea terenului</v>
      </c>
      <c r="C6" s="128"/>
      <c r="D6" s="128"/>
      <c r="E6" s="128"/>
      <c r="F6" s="129">
        <f>D6*E6</f>
        <v>0</v>
      </c>
      <c r="G6" s="130" t="str">
        <f>IF(H6+I6&lt;&gt;F6,"Eroare!","")</f>
        <v/>
      </c>
      <c r="H6" s="129">
        <f>'4- DEVIZ'!G9</f>
        <v>0</v>
      </c>
      <c r="I6" s="129">
        <f>'4- DEVIZ'!J9</f>
        <v>0</v>
      </c>
      <c r="J6" s="98">
        <f>'5-Buget_cerere'!J6</f>
        <v>12</v>
      </c>
      <c r="K6" s="98">
        <f>'5-Buget_cerere'!K6</f>
        <v>34</v>
      </c>
    </row>
    <row r="7" spans="1:11" x14ac:dyDescent="0.2">
      <c r="A7" s="94"/>
      <c r="B7" s="105" t="str">
        <f>'4- DEVIZ'!B10</f>
        <v>Amenajarea terenului</v>
      </c>
      <c r="C7" s="128"/>
      <c r="D7" s="128">
        <v>1</v>
      </c>
      <c r="E7" s="128">
        <v>0</v>
      </c>
      <c r="F7" s="129">
        <f t="shared" ref="F7:F12" si="0">D7*E7</f>
        <v>0</v>
      </c>
      <c r="G7" s="130" t="str">
        <f t="shared" ref="G7:G9" si="1">IF(H7+I7&lt;&gt;F7,"Eroare!","")</f>
        <v/>
      </c>
      <c r="H7" s="129">
        <f>'4- DEVIZ'!G10</f>
        <v>0</v>
      </c>
      <c r="I7" s="129">
        <f>'4- DEVIZ'!J10</f>
        <v>0</v>
      </c>
      <c r="J7" s="577" t="str">
        <f>'5-Buget_cerere'!J7</f>
        <v>LUCRARI</v>
      </c>
      <c r="K7" s="577" t="str">
        <f>'5-Buget_cerere'!K7</f>
        <v>1.2 Amenajarea terenului
1.4 Cheltuieli pentru relocarea/protecţia utilităţilor</v>
      </c>
    </row>
    <row r="8" spans="1:11" ht="25.5" x14ac:dyDescent="0.2">
      <c r="A8" s="94"/>
      <c r="B8" s="90" t="str">
        <f>'4- DEVIZ'!B11</f>
        <v>Amenajări pentru protecţia mediului şi aducerea terenului la starea iniţială</v>
      </c>
      <c r="C8" s="128"/>
      <c r="D8" s="128">
        <v>1</v>
      </c>
      <c r="E8" s="128">
        <v>0</v>
      </c>
      <c r="F8" s="129">
        <f t="shared" si="0"/>
        <v>0</v>
      </c>
      <c r="G8" s="130" t="str">
        <f t="shared" si="1"/>
        <v/>
      </c>
      <c r="H8" s="129">
        <f>'4- DEVIZ'!G11</f>
        <v>0</v>
      </c>
      <c r="I8" s="129">
        <f>'4- DEVIZ'!J11</f>
        <v>0</v>
      </c>
      <c r="J8" s="577" t="str">
        <f>'5-Buget_cerere'!J8</f>
        <v>LUCRARI</v>
      </c>
      <c r="K8" s="577" t="str">
        <f>'5-Buget_cerere'!K8</f>
        <v>1.3 Amenajări pentru protecţia mediului şi aducerea terenului la starea iniţială</v>
      </c>
    </row>
    <row r="9" spans="1:11" ht="25.5" x14ac:dyDescent="0.2">
      <c r="A9" s="94"/>
      <c r="B9" s="90" t="str">
        <f>'4- DEVIZ'!B12</f>
        <v>Cheltuieli pentru relocarea/protecţia utilităţilor</v>
      </c>
      <c r="C9" s="128"/>
      <c r="D9" s="128">
        <v>1</v>
      </c>
      <c r="E9" s="128">
        <v>0</v>
      </c>
      <c r="F9" s="129">
        <f t="shared" si="0"/>
        <v>0</v>
      </c>
      <c r="G9" s="130" t="str">
        <f t="shared" si="1"/>
        <v/>
      </c>
      <c r="H9" s="129">
        <f>'4- DEVIZ'!G12</f>
        <v>0</v>
      </c>
      <c r="I9" s="129">
        <f>'4- DEVIZ'!J12</f>
        <v>0</v>
      </c>
      <c r="J9" s="577">
        <f>'5-Buget_cerere'!J9</f>
        <v>12</v>
      </c>
      <c r="K9" s="577">
        <v>38</v>
      </c>
    </row>
    <row r="10" spans="1:11" ht="25.5" x14ac:dyDescent="0.2">
      <c r="A10" s="94"/>
      <c r="B10" s="90" t="str">
        <f>'4- DEVIZ'!B15</f>
        <v>Cheltuieli pentru asigurarea utilităţilor necesare obiectivului de investiţii</v>
      </c>
      <c r="C10" s="128"/>
      <c r="D10" s="128">
        <v>1</v>
      </c>
      <c r="E10" s="128">
        <v>0</v>
      </c>
      <c r="F10" s="129">
        <f t="shared" si="0"/>
        <v>0</v>
      </c>
      <c r="G10" s="130" t="str">
        <f>IF(H10+I10&lt;&gt;F10,"Eroare!","")</f>
        <v/>
      </c>
      <c r="H10" s="129">
        <f>'4- DEVIZ'!G15</f>
        <v>0</v>
      </c>
      <c r="I10" s="129">
        <f>'4- DEVIZ'!J15</f>
        <v>0</v>
      </c>
      <c r="J10" s="577">
        <v>13</v>
      </c>
      <c r="K10" s="577">
        <v>40</v>
      </c>
    </row>
    <row r="11" spans="1:11" ht="25.5" x14ac:dyDescent="0.2">
      <c r="A11" s="94"/>
      <c r="B11" s="105" t="str">
        <f>'4- DEVIZ'!B60</f>
        <v xml:space="preserve"> Lucrări de construcţii şi instalaţii aferente organizării de şantier</v>
      </c>
      <c r="C11" s="128"/>
      <c r="D11" s="128">
        <v>1</v>
      </c>
      <c r="E11" s="128">
        <v>0</v>
      </c>
      <c r="F11" s="129">
        <f>D11*E11</f>
        <v>0</v>
      </c>
      <c r="G11" s="130" t="str">
        <f>IF(H11+I11&lt;&gt;F11,"Eroare!","")</f>
        <v/>
      </c>
      <c r="H11" s="129">
        <f>'4- DEVIZ'!G60</f>
        <v>0</v>
      </c>
      <c r="I11" s="129">
        <f>'4- DEVIZ'!J60</f>
        <v>0</v>
      </c>
      <c r="J11" s="577" t="str">
        <f>'5-Buget_cerere'!J33</f>
        <v>LUCRARI</v>
      </c>
      <c r="K11" s="577">
        <v>57</v>
      </c>
    </row>
    <row r="12" spans="1:11" x14ac:dyDescent="0.2">
      <c r="A12" s="94"/>
      <c r="B12" s="105" t="str">
        <f>'4- DEVIZ'!B61</f>
        <v>Cheltuieli conexe organizării şantierului</v>
      </c>
      <c r="C12" s="128"/>
      <c r="D12" s="128">
        <v>1</v>
      </c>
      <c r="E12" s="128">
        <v>0</v>
      </c>
      <c r="F12" s="129">
        <f t="shared" si="0"/>
        <v>0</v>
      </c>
      <c r="G12" s="130" t="str">
        <f t="shared" ref="G12" si="2">IF(H12+I12&lt;&gt;F12,"Eroare!","")</f>
        <v/>
      </c>
      <c r="H12" s="129">
        <f>'4- DEVIZ'!G61</f>
        <v>0</v>
      </c>
      <c r="I12" s="129">
        <f>'4- DEVIZ'!J61</f>
        <v>0</v>
      </c>
      <c r="J12" s="577">
        <v>16</v>
      </c>
      <c r="K12" s="577">
        <v>58</v>
      </c>
    </row>
    <row r="13" spans="1:11" s="108" customFormat="1" x14ac:dyDescent="0.2">
      <c r="A13" s="125"/>
      <c r="B13" s="113" t="str">
        <f>'4- DEVIZ'!B45</f>
        <v>Construcţii şi instalaţii, din care</v>
      </c>
      <c r="C13" s="131"/>
      <c r="D13" s="131"/>
      <c r="E13" s="131"/>
      <c r="F13" s="131">
        <f>SUM(F14:F21)</f>
        <v>0</v>
      </c>
      <c r="G13" s="130" t="str">
        <f>IF(H13+I13&lt;&gt;F13,"Eroare!","")</f>
        <v/>
      </c>
      <c r="H13" s="131">
        <f>SUM(H14:H21)</f>
        <v>0</v>
      </c>
      <c r="I13" s="131">
        <f>SUM(I14:I21)</f>
        <v>0</v>
      </c>
      <c r="J13" s="126"/>
      <c r="K13" s="126"/>
    </row>
    <row r="14" spans="1:11" ht="87" customHeight="1" x14ac:dyDescent="0.2">
      <c r="B14" s="90" t="str">
        <f>'4- DEVIZ'!B105</f>
        <v>A.	Îmbunătățirea izolației termice a anvelopei clădirii (pereți exteriori, ferestre, tâmplărie, planșeu peste ultimul nivel, planșeu peste subsol, învelitoare) și lucrările de introducere/reabilitare/modernizare a sistemelor de încălzire, a rețelelor și instalațiilor, inclusiv de furnizare a apei calde de consum (cu respectarea art. 7 alin. (1) litera h) din Regulamentul FEDR);</v>
      </c>
      <c r="C14" s="132"/>
      <c r="D14" s="132">
        <v>1</v>
      </c>
      <c r="E14" s="132">
        <v>0</v>
      </c>
      <c r="F14" s="110">
        <f>D14*E14</f>
        <v>0</v>
      </c>
      <c r="G14" s="130" t="str">
        <f>IF(H14+I14&lt;&gt;F14,"Eroare!","")</f>
        <v/>
      </c>
      <c r="H14" s="129">
        <f>'4- DEVIZ'!G105</f>
        <v>0</v>
      </c>
      <c r="I14" s="129">
        <f>'4- DEVIZ'!J105</f>
        <v>0</v>
      </c>
      <c r="J14" s="112">
        <v>15</v>
      </c>
      <c r="K14" s="112">
        <v>53</v>
      </c>
    </row>
    <row r="15" spans="1:11" ht="76.5" x14ac:dyDescent="0.2">
      <c r="B15" s="90" t="str">
        <f>'4- DEVIZ'!B106</f>
        <v>B.	Lucrările ce vizează instalarea unor sisteme alternative de producere a energiei electrice și/sau termice pentru consum propriu din surse regenerabile, inclusiv instalarea de echipamente specifice</v>
      </c>
      <c r="C15" s="132"/>
      <c r="D15" s="132">
        <v>1</v>
      </c>
      <c r="E15" s="132">
        <v>0</v>
      </c>
      <c r="F15" s="110">
        <f t="shared" ref="F15:F21" si="3">D15*E15</f>
        <v>0</v>
      </c>
      <c r="G15" s="130" t="str">
        <f t="shared" ref="G15:G22" si="4">IF(H15+I15&lt;&gt;F15,"Eroare!","")</f>
        <v/>
      </c>
      <c r="H15" s="129">
        <f>'4- DEVIZ'!G106</f>
        <v>0</v>
      </c>
      <c r="I15" s="129">
        <f>'4- DEVIZ'!J106</f>
        <v>0</v>
      </c>
      <c r="J15" s="112">
        <v>15</v>
      </c>
      <c r="K15" s="112">
        <v>53</v>
      </c>
    </row>
    <row r="16" spans="1:11" ht="89.25" x14ac:dyDescent="0.2">
      <c r="B16" s="90" t="str">
        <f>'4- DEVIZ'!B107</f>
        <v>C.	Lucrările de instalare/reabilitare/modernizare a sistemelor de climatizare, ventilare naturală și ventilare mecanică pentru asigurarea calităţii aerului interior, inclusiv instalarea de echipamente specifice;</v>
      </c>
      <c r="C16" s="132"/>
      <c r="D16" s="132">
        <v>1</v>
      </c>
      <c r="E16" s="132">
        <v>0</v>
      </c>
      <c r="F16" s="110">
        <f t="shared" si="3"/>
        <v>0</v>
      </c>
      <c r="G16" s="130" t="str">
        <f t="shared" si="4"/>
        <v/>
      </c>
      <c r="H16" s="129">
        <f>'4- DEVIZ'!G107</f>
        <v>0</v>
      </c>
      <c r="I16" s="129">
        <f>'4- DEVIZ'!J107</f>
        <v>0</v>
      </c>
      <c r="J16" s="112">
        <v>15</v>
      </c>
      <c r="K16" s="112">
        <v>53</v>
      </c>
    </row>
    <row r="17" spans="1:13" ht="51" x14ac:dyDescent="0.2">
      <c r="B17" s="90" t="str">
        <f>'4- DEVIZ'!B108</f>
        <v>D.	Lucrările de reabilitare/ modernizare a instalațiilor de iluminat în clădiri, inclusiv instalarea de echipamente specifice;</v>
      </c>
      <c r="C17" s="132"/>
      <c r="D17" s="132">
        <v>1</v>
      </c>
      <c r="E17" s="132">
        <v>0</v>
      </c>
      <c r="F17" s="110">
        <f t="shared" si="3"/>
        <v>0</v>
      </c>
      <c r="G17" s="130" t="str">
        <f t="shared" si="4"/>
        <v/>
      </c>
      <c r="H17" s="129">
        <f>'4- DEVIZ'!G108</f>
        <v>0</v>
      </c>
      <c r="I17" s="129">
        <f>'4- DEVIZ'!J108</f>
        <v>0</v>
      </c>
      <c r="J17" s="112">
        <v>15</v>
      </c>
      <c r="K17" s="112">
        <v>53</v>
      </c>
    </row>
    <row r="18" spans="1:13" ht="51" x14ac:dyDescent="0.2">
      <c r="B18" s="90" t="str">
        <f>'4- DEVIZ'!B109</f>
        <v xml:space="preserve">E.	Sistemele de management energetic integrat pentru clădiri, având ca scop îmbunătățirea eficienței energetice și monitorizarea consumurilor de energie; </v>
      </c>
      <c r="C18" s="132"/>
      <c r="D18" s="132">
        <v>1</v>
      </c>
      <c r="E18" s="132">
        <v>0</v>
      </c>
      <c r="F18" s="110">
        <f t="shared" si="3"/>
        <v>0</v>
      </c>
      <c r="G18" s="130" t="str">
        <f t="shared" si="4"/>
        <v/>
      </c>
      <c r="H18" s="129">
        <f>'4- DEVIZ'!G109</f>
        <v>0</v>
      </c>
      <c r="I18" s="129">
        <f>'4- DEVIZ'!J109</f>
        <v>0</v>
      </c>
      <c r="J18" s="112">
        <v>15</v>
      </c>
      <c r="K18" s="112">
        <v>53</v>
      </c>
    </row>
    <row r="19" spans="1:13" ht="25.5" x14ac:dyDescent="0.2">
      <c r="B19" s="90" t="str">
        <f>'4- DEVIZ'!B110</f>
        <v>F.	Orice alte activități care conduc la îmbunătățirea performanței energetice.</v>
      </c>
      <c r="C19" s="132"/>
      <c r="D19" s="132">
        <v>1</v>
      </c>
      <c r="E19" s="132">
        <v>0</v>
      </c>
      <c r="F19" s="110">
        <f t="shared" si="3"/>
        <v>0</v>
      </c>
      <c r="G19" s="130" t="str">
        <f t="shared" si="4"/>
        <v/>
      </c>
      <c r="H19" s="129">
        <f>'4- DEVIZ'!G110</f>
        <v>0</v>
      </c>
      <c r="I19" s="129">
        <f>'4- DEVIZ'!J110</f>
        <v>0</v>
      </c>
      <c r="J19" s="112">
        <v>15</v>
      </c>
      <c r="K19" s="112">
        <v>53</v>
      </c>
    </row>
    <row r="20" spans="1:13" ht="63.75" x14ac:dyDescent="0.2">
      <c r="B20" s="90" t="str">
        <f>'4- DEVIZ'!B112</f>
        <v xml:space="preserve">G) Construcțiile, instalațiile și dotările (utilaje, echipamente tehnologice şi funcţionale cu și fără montaj, dotări, active necorporale) aferente măsurilor conexe </v>
      </c>
      <c r="C20" s="132"/>
      <c r="D20" s="132">
        <v>1</v>
      </c>
      <c r="E20" s="132">
        <v>0</v>
      </c>
      <c r="F20" s="110">
        <f t="shared" si="3"/>
        <v>0</v>
      </c>
      <c r="G20" s="130" t="str">
        <f t="shared" si="4"/>
        <v/>
      </c>
      <c r="H20" s="129">
        <f>'4- DEVIZ'!G112</f>
        <v>0</v>
      </c>
      <c r="I20" s="129">
        <f>'4- DEVIZ'!J112</f>
        <v>0</v>
      </c>
      <c r="J20" s="112">
        <v>15</v>
      </c>
      <c r="K20" s="112">
        <v>56</v>
      </c>
    </row>
    <row r="21" spans="1:13" ht="58.9" hidden="1" customHeight="1" x14ac:dyDescent="0.2">
      <c r="B21" s="90"/>
      <c r="C21" s="132"/>
      <c r="D21" s="132">
        <v>1</v>
      </c>
      <c r="E21" s="132">
        <v>0</v>
      </c>
      <c r="F21" s="110">
        <f t="shared" si="3"/>
        <v>0</v>
      </c>
      <c r="G21" s="130"/>
      <c r="H21" s="129"/>
      <c r="I21" s="129"/>
      <c r="J21" s="112"/>
      <c r="K21" s="112"/>
    </row>
    <row r="22" spans="1:13" ht="42" customHeight="1" x14ac:dyDescent="0.2">
      <c r="B22" s="105" t="str">
        <f>'5-Buget_cerere'!B35</f>
        <v>Cheltuieli diverse şi neprevăzute</v>
      </c>
      <c r="C22" s="132"/>
      <c r="D22" s="132">
        <v>1</v>
      </c>
      <c r="E22" s="132">
        <v>0</v>
      </c>
      <c r="F22" s="129">
        <f>D22*E22</f>
        <v>0</v>
      </c>
      <c r="G22" s="130" t="str">
        <f t="shared" si="4"/>
        <v/>
      </c>
      <c r="H22" s="129">
        <f>'4- DEVIZ'!G68</f>
        <v>0</v>
      </c>
      <c r="I22" s="129">
        <f>'4- DEVIZ'!J68</f>
        <v>0</v>
      </c>
      <c r="J22" s="112">
        <v>18</v>
      </c>
      <c r="K22" s="112">
        <v>60</v>
      </c>
    </row>
    <row r="23" spans="1:13" x14ac:dyDescent="0.2">
      <c r="B23" s="115" t="s">
        <v>379</v>
      </c>
      <c r="C23" s="133"/>
      <c r="D23" s="133"/>
      <c r="E23" s="133"/>
      <c r="F23" s="133">
        <f>F24+F48</f>
        <v>0</v>
      </c>
      <c r="G23" s="134"/>
      <c r="H23" s="133">
        <f>H24+H48</f>
        <v>0</v>
      </c>
      <c r="I23" s="133">
        <f>I24+I48</f>
        <v>0</v>
      </c>
      <c r="J23" s="578"/>
      <c r="K23" s="578"/>
    </row>
    <row r="24" spans="1:13" x14ac:dyDescent="0.2">
      <c r="B24" s="106" t="s">
        <v>885</v>
      </c>
      <c r="C24" s="135"/>
      <c r="D24" s="135"/>
      <c r="E24" s="135"/>
      <c r="F24" s="135">
        <f>SUM(F25:F47)</f>
        <v>0</v>
      </c>
      <c r="G24" s="136" t="str">
        <f>IF(H24+I24&lt;&gt;F24,"Eroare!","")</f>
        <v/>
      </c>
      <c r="H24" s="135">
        <f>'4- DEVIZ'!G53+'4- DEVIZ'!G51+'4- DEVIZ'!G49</f>
        <v>0</v>
      </c>
      <c r="I24" s="135">
        <f>'4- DEVIZ'!J53+'4- DEVIZ'!J51+'4- DEVIZ'!J49</f>
        <v>0</v>
      </c>
      <c r="J24" s="117"/>
      <c r="K24" s="117"/>
    </row>
    <row r="25" spans="1:13" s="92" customFormat="1" ht="15" x14ac:dyDescent="0.2">
      <c r="A25" s="92">
        <v>1</v>
      </c>
      <c r="B25" s="605"/>
      <c r="C25" s="605" t="s">
        <v>842</v>
      </c>
      <c r="D25" s="605">
        <v>1</v>
      </c>
      <c r="E25" s="132">
        <v>0</v>
      </c>
      <c r="F25" s="129">
        <f t="shared" ref="F25:F88" si="5">D25*E25</f>
        <v>0</v>
      </c>
      <c r="G25" s="130"/>
      <c r="H25" s="139"/>
      <c r="I25" s="137"/>
      <c r="J25" s="117">
        <v>15</v>
      </c>
      <c r="K25" s="117">
        <v>54</v>
      </c>
      <c r="M25" s="571"/>
    </row>
    <row r="26" spans="1:13" s="92" customFormat="1" ht="15" x14ac:dyDescent="0.2">
      <c r="B26" s="605"/>
      <c r="C26" s="605" t="s">
        <v>842</v>
      </c>
      <c r="D26" s="605">
        <v>0</v>
      </c>
      <c r="E26" s="132">
        <v>0</v>
      </c>
      <c r="F26" s="129">
        <f t="shared" si="5"/>
        <v>0</v>
      </c>
      <c r="G26" s="130"/>
      <c r="H26" s="139"/>
      <c r="I26" s="137"/>
      <c r="J26" s="117">
        <v>15</v>
      </c>
      <c r="K26" s="117">
        <v>54</v>
      </c>
    </row>
    <row r="27" spans="1:13" s="92" customFormat="1" ht="15" x14ac:dyDescent="0.2">
      <c r="B27" s="605"/>
      <c r="C27" s="605" t="s">
        <v>842</v>
      </c>
      <c r="D27" s="605">
        <v>0</v>
      </c>
      <c r="E27" s="132">
        <v>0</v>
      </c>
      <c r="F27" s="129">
        <f t="shared" si="5"/>
        <v>0</v>
      </c>
      <c r="G27" s="130"/>
      <c r="H27" s="139"/>
      <c r="I27" s="137"/>
      <c r="J27" s="117">
        <v>15</v>
      </c>
      <c r="K27" s="117">
        <v>54</v>
      </c>
    </row>
    <row r="28" spans="1:13" s="92" customFormat="1" ht="15" x14ac:dyDescent="0.2">
      <c r="B28" s="605"/>
      <c r="C28" s="605" t="s">
        <v>842</v>
      </c>
      <c r="D28" s="605">
        <v>0</v>
      </c>
      <c r="E28" s="132">
        <v>0</v>
      </c>
      <c r="F28" s="129">
        <f t="shared" si="5"/>
        <v>0</v>
      </c>
      <c r="G28" s="130"/>
      <c r="H28" s="139"/>
      <c r="I28" s="137"/>
      <c r="J28" s="117">
        <v>15</v>
      </c>
      <c r="K28" s="117">
        <v>54</v>
      </c>
    </row>
    <row r="29" spans="1:13" s="92" customFormat="1" ht="15" x14ac:dyDescent="0.2">
      <c r="B29" s="605"/>
      <c r="C29" s="605" t="s">
        <v>842</v>
      </c>
      <c r="D29" s="605">
        <v>0</v>
      </c>
      <c r="E29" s="132">
        <v>0</v>
      </c>
      <c r="F29" s="129">
        <f t="shared" si="5"/>
        <v>0</v>
      </c>
      <c r="G29" s="130"/>
      <c r="H29" s="139"/>
      <c r="I29" s="137"/>
      <c r="J29" s="117">
        <v>15</v>
      </c>
      <c r="K29" s="117">
        <v>54</v>
      </c>
    </row>
    <row r="30" spans="1:13" s="92" customFormat="1" ht="15" x14ac:dyDescent="0.2">
      <c r="B30" s="605"/>
      <c r="C30" s="605" t="s">
        <v>842</v>
      </c>
      <c r="D30" s="605">
        <v>0</v>
      </c>
      <c r="E30" s="132">
        <v>0</v>
      </c>
      <c r="F30" s="129">
        <f t="shared" si="5"/>
        <v>0</v>
      </c>
      <c r="G30" s="130"/>
      <c r="H30" s="139"/>
      <c r="I30" s="137"/>
      <c r="J30" s="117">
        <v>15</v>
      </c>
      <c r="K30" s="117">
        <v>54</v>
      </c>
    </row>
    <row r="31" spans="1:13" s="92" customFormat="1" ht="15" x14ac:dyDescent="0.2">
      <c r="B31" s="605"/>
      <c r="C31" s="605" t="s">
        <v>842</v>
      </c>
      <c r="D31" s="605">
        <v>0</v>
      </c>
      <c r="E31" s="132">
        <v>0</v>
      </c>
      <c r="F31" s="129">
        <f t="shared" si="5"/>
        <v>0</v>
      </c>
      <c r="G31" s="130"/>
      <c r="H31" s="139"/>
      <c r="I31" s="137"/>
      <c r="J31" s="117">
        <v>15</v>
      </c>
      <c r="K31" s="117">
        <v>54</v>
      </c>
    </row>
    <row r="32" spans="1:13" s="92" customFormat="1" ht="15" x14ac:dyDescent="0.2">
      <c r="B32" s="605"/>
      <c r="C32" s="605" t="s">
        <v>842</v>
      </c>
      <c r="D32" s="605">
        <v>0</v>
      </c>
      <c r="E32" s="132">
        <v>0</v>
      </c>
      <c r="F32" s="129">
        <f t="shared" si="5"/>
        <v>0</v>
      </c>
      <c r="G32" s="130"/>
      <c r="H32" s="139"/>
      <c r="I32" s="137"/>
      <c r="J32" s="117">
        <v>15</v>
      </c>
      <c r="K32" s="117">
        <v>54</v>
      </c>
    </row>
    <row r="33" spans="1:11" s="92" customFormat="1" ht="15" x14ac:dyDescent="0.2">
      <c r="A33" s="92">
        <v>2</v>
      </c>
      <c r="B33" s="605"/>
      <c r="C33" s="605"/>
      <c r="D33" s="605">
        <v>0</v>
      </c>
      <c r="E33" s="132">
        <v>0</v>
      </c>
      <c r="F33" s="129">
        <f t="shared" si="5"/>
        <v>0</v>
      </c>
      <c r="G33" s="130"/>
      <c r="H33" s="139"/>
      <c r="I33" s="137"/>
      <c r="J33" s="117">
        <v>15</v>
      </c>
      <c r="K33" s="117">
        <v>54</v>
      </c>
    </row>
    <row r="34" spans="1:11" s="92" customFormat="1" x14ac:dyDescent="0.2">
      <c r="A34" s="92">
        <v>3</v>
      </c>
      <c r="B34" s="118"/>
      <c r="C34" s="132"/>
      <c r="D34" s="132">
        <v>0</v>
      </c>
      <c r="E34" s="132">
        <v>0</v>
      </c>
      <c r="F34" s="129">
        <f t="shared" si="5"/>
        <v>0</v>
      </c>
      <c r="G34" s="130"/>
      <c r="H34" s="139"/>
      <c r="I34" s="137"/>
      <c r="J34" s="117">
        <v>15</v>
      </c>
      <c r="K34" s="117">
        <v>54</v>
      </c>
    </row>
    <row r="35" spans="1:11" s="92" customFormat="1" x14ac:dyDescent="0.2">
      <c r="A35" s="92">
        <v>4</v>
      </c>
      <c r="B35" s="118"/>
      <c r="C35" s="132"/>
      <c r="D35" s="132">
        <v>0</v>
      </c>
      <c r="E35" s="132">
        <v>0</v>
      </c>
      <c r="F35" s="129">
        <f t="shared" si="5"/>
        <v>0</v>
      </c>
      <c r="G35" s="130"/>
      <c r="H35" s="139"/>
      <c r="I35" s="137"/>
      <c r="J35" s="117">
        <v>15</v>
      </c>
      <c r="K35" s="117">
        <v>54</v>
      </c>
    </row>
    <row r="36" spans="1:11" s="92" customFormat="1" x14ac:dyDescent="0.2">
      <c r="A36" s="92">
        <v>5</v>
      </c>
      <c r="B36" s="118"/>
      <c r="C36" s="132"/>
      <c r="D36" s="132">
        <v>0</v>
      </c>
      <c r="E36" s="132">
        <v>0</v>
      </c>
      <c r="F36" s="129">
        <f t="shared" si="5"/>
        <v>0</v>
      </c>
      <c r="G36" s="130"/>
      <c r="H36" s="139"/>
      <c r="I36" s="137"/>
      <c r="J36" s="117">
        <v>15</v>
      </c>
      <c r="K36" s="117">
        <v>54</v>
      </c>
    </row>
    <row r="37" spans="1:11" s="92" customFormat="1" x14ac:dyDescent="0.2">
      <c r="A37" s="92">
        <v>6</v>
      </c>
      <c r="B37" s="118"/>
      <c r="C37" s="132"/>
      <c r="D37" s="132">
        <v>0</v>
      </c>
      <c r="E37" s="132">
        <v>0</v>
      </c>
      <c r="F37" s="129">
        <f t="shared" si="5"/>
        <v>0</v>
      </c>
      <c r="G37" s="130"/>
      <c r="H37" s="139"/>
      <c r="I37" s="137"/>
      <c r="J37" s="117">
        <v>15</v>
      </c>
      <c r="K37" s="117">
        <v>54</v>
      </c>
    </row>
    <row r="38" spans="1:11" x14ac:dyDescent="0.2">
      <c r="A38" s="92">
        <v>7</v>
      </c>
      <c r="B38" s="118"/>
      <c r="C38" s="132"/>
      <c r="D38" s="132">
        <v>0</v>
      </c>
      <c r="E38" s="132">
        <v>0</v>
      </c>
      <c r="F38" s="129">
        <f t="shared" si="5"/>
        <v>0</v>
      </c>
      <c r="G38" s="130"/>
      <c r="H38" s="143"/>
      <c r="I38" s="138"/>
      <c r="J38" s="117">
        <v>15</v>
      </c>
      <c r="K38" s="117">
        <v>54</v>
      </c>
    </row>
    <row r="39" spans="1:11" x14ac:dyDescent="0.2">
      <c r="A39" s="92">
        <v>8</v>
      </c>
      <c r="B39" s="118"/>
      <c r="C39" s="132"/>
      <c r="D39" s="132">
        <v>0</v>
      </c>
      <c r="E39" s="132">
        <v>0</v>
      </c>
      <c r="F39" s="129">
        <f t="shared" si="5"/>
        <v>0</v>
      </c>
      <c r="G39" s="130"/>
      <c r="H39" s="143"/>
      <c r="I39" s="138"/>
      <c r="J39" s="117">
        <v>15</v>
      </c>
      <c r="K39" s="117">
        <v>54</v>
      </c>
    </row>
    <row r="40" spans="1:11" x14ac:dyDescent="0.2">
      <c r="A40" s="92">
        <v>9</v>
      </c>
      <c r="B40" s="118"/>
      <c r="C40" s="132"/>
      <c r="D40" s="132">
        <v>0</v>
      </c>
      <c r="E40" s="132">
        <v>0</v>
      </c>
      <c r="F40" s="129">
        <f t="shared" si="5"/>
        <v>0</v>
      </c>
      <c r="G40" s="130"/>
      <c r="H40" s="143"/>
      <c r="I40" s="138"/>
      <c r="J40" s="117">
        <v>15</v>
      </c>
      <c r="K40" s="117">
        <v>54</v>
      </c>
    </row>
    <row r="41" spans="1:11" x14ac:dyDescent="0.2">
      <c r="A41" s="92">
        <v>10</v>
      </c>
      <c r="B41" s="118" t="s">
        <v>884</v>
      </c>
      <c r="C41" s="132"/>
      <c r="D41" s="132">
        <v>0</v>
      </c>
      <c r="E41" s="132">
        <v>0</v>
      </c>
      <c r="F41" s="129"/>
      <c r="G41" s="130"/>
      <c r="H41" s="143"/>
      <c r="I41" s="138"/>
      <c r="J41" s="117">
        <v>15</v>
      </c>
      <c r="K41" s="117">
        <v>56</v>
      </c>
    </row>
    <row r="42" spans="1:11" x14ac:dyDescent="0.2">
      <c r="A42" s="92"/>
      <c r="B42" s="118"/>
      <c r="C42" s="132"/>
      <c r="D42" s="132">
        <v>0</v>
      </c>
      <c r="E42" s="132">
        <v>0</v>
      </c>
      <c r="F42" s="129">
        <f t="shared" ref="F42:F47" si="6">D42*E42</f>
        <v>0</v>
      </c>
      <c r="G42" s="130"/>
      <c r="H42" s="143"/>
      <c r="I42" s="138"/>
      <c r="J42" s="117">
        <v>15</v>
      </c>
      <c r="K42" s="117">
        <v>56</v>
      </c>
    </row>
    <row r="43" spans="1:11" x14ac:dyDescent="0.2">
      <c r="A43" s="92"/>
      <c r="B43" s="118"/>
      <c r="C43" s="132"/>
      <c r="D43" s="132">
        <v>0</v>
      </c>
      <c r="E43" s="132">
        <v>0</v>
      </c>
      <c r="F43" s="129">
        <f t="shared" si="6"/>
        <v>0</v>
      </c>
      <c r="G43" s="130"/>
      <c r="H43" s="143"/>
      <c r="I43" s="138"/>
      <c r="J43" s="117">
        <v>15</v>
      </c>
      <c r="K43" s="117">
        <v>56</v>
      </c>
    </row>
    <row r="44" spans="1:11" x14ac:dyDescent="0.2">
      <c r="A44" s="92"/>
      <c r="B44" s="118"/>
      <c r="C44" s="132"/>
      <c r="D44" s="132">
        <v>0</v>
      </c>
      <c r="E44" s="132">
        <v>0</v>
      </c>
      <c r="F44" s="129">
        <f t="shared" si="6"/>
        <v>0</v>
      </c>
      <c r="G44" s="130"/>
      <c r="H44" s="143"/>
      <c r="I44" s="138"/>
      <c r="J44" s="117">
        <v>15</v>
      </c>
      <c r="K44" s="117">
        <v>56</v>
      </c>
    </row>
    <row r="45" spans="1:11" x14ac:dyDescent="0.2">
      <c r="A45" s="92"/>
      <c r="B45" s="118"/>
      <c r="C45" s="132"/>
      <c r="D45" s="132">
        <v>0</v>
      </c>
      <c r="E45" s="132">
        <v>0</v>
      </c>
      <c r="F45" s="129">
        <f t="shared" si="6"/>
        <v>0</v>
      </c>
      <c r="G45" s="130"/>
      <c r="H45" s="143"/>
      <c r="I45" s="138"/>
      <c r="J45" s="117">
        <v>15</v>
      </c>
      <c r="K45" s="117">
        <v>56</v>
      </c>
    </row>
    <row r="46" spans="1:11" x14ac:dyDescent="0.2">
      <c r="A46" s="92">
        <v>11</v>
      </c>
      <c r="B46" s="118"/>
      <c r="C46" s="132"/>
      <c r="D46" s="132">
        <v>0</v>
      </c>
      <c r="E46" s="132">
        <v>0</v>
      </c>
      <c r="F46" s="129">
        <f t="shared" si="6"/>
        <v>0</v>
      </c>
      <c r="G46" s="130"/>
      <c r="H46" s="143"/>
      <c r="I46" s="138"/>
      <c r="J46" s="117">
        <v>15</v>
      </c>
      <c r="K46" s="117">
        <v>56</v>
      </c>
    </row>
    <row r="47" spans="1:11" x14ac:dyDescent="0.2">
      <c r="A47" s="92">
        <v>12</v>
      </c>
      <c r="B47" s="118"/>
      <c r="C47" s="132"/>
      <c r="D47" s="132">
        <v>0</v>
      </c>
      <c r="E47" s="132">
        <v>0</v>
      </c>
      <c r="F47" s="129">
        <f t="shared" si="6"/>
        <v>0</v>
      </c>
      <c r="G47" s="130"/>
      <c r="H47" s="143"/>
      <c r="I47" s="138"/>
      <c r="J47" s="117">
        <v>15</v>
      </c>
      <c r="K47" s="117">
        <v>56</v>
      </c>
    </row>
    <row r="48" spans="1:11" x14ac:dyDescent="0.2">
      <c r="B48" s="106" t="str">
        <f>'4- DEVIZ'!B55</f>
        <v>Active necorporale, din care:</v>
      </c>
      <c r="C48" s="135"/>
      <c r="D48" s="135"/>
      <c r="E48" s="135"/>
      <c r="F48" s="135">
        <f>SUM(F49:F56)</f>
        <v>0</v>
      </c>
      <c r="G48" s="136" t="str">
        <f>IF(H48+I48&lt;&gt;F48,"Eroare!","")</f>
        <v/>
      </c>
      <c r="H48" s="135">
        <f>'4- DEVIZ'!G55</f>
        <v>0</v>
      </c>
      <c r="I48" s="135">
        <f>'4- DEVIZ'!J55</f>
        <v>0</v>
      </c>
      <c r="J48" s="117">
        <v>15</v>
      </c>
      <c r="K48" s="117">
        <v>55</v>
      </c>
    </row>
    <row r="49" spans="1:14" s="92" customFormat="1" x14ac:dyDescent="0.2">
      <c r="A49" s="92">
        <v>1</v>
      </c>
      <c r="B49" s="118"/>
      <c r="C49" s="132"/>
      <c r="D49" s="132">
        <v>1</v>
      </c>
      <c r="E49" s="132">
        <v>0</v>
      </c>
      <c r="F49" s="129">
        <f>D49*E49</f>
        <v>0</v>
      </c>
      <c r="G49" s="130"/>
      <c r="H49" s="139"/>
      <c r="I49" s="137"/>
      <c r="J49" s="117">
        <v>15</v>
      </c>
      <c r="K49" s="117">
        <v>55</v>
      </c>
    </row>
    <row r="50" spans="1:14" s="92" customFormat="1" x14ac:dyDescent="0.2">
      <c r="B50" s="118"/>
      <c r="C50" s="132"/>
      <c r="D50" s="132">
        <v>0</v>
      </c>
      <c r="E50" s="132">
        <v>0</v>
      </c>
      <c r="F50" s="129">
        <f t="shared" ref="F50:F56" si="7">D50*E50</f>
        <v>0</v>
      </c>
      <c r="G50" s="130"/>
      <c r="H50" s="139"/>
      <c r="I50" s="137"/>
      <c r="J50" s="117">
        <v>15</v>
      </c>
      <c r="K50" s="117">
        <v>55</v>
      </c>
    </row>
    <row r="51" spans="1:14" s="92" customFormat="1" x14ac:dyDescent="0.2">
      <c r="B51" s="118"/>
      <c r="C51" s="132"/>
      <c r="D51" s="132">
        <v>0</v>
      </c>
      <c r="E51" s="132">
        <v>0</v>
      </c>
      <c r="F51" s="129">
        <f t="shared" si="7"/>
        <v>0</v>
      </c>
      <c r="G51" s="130"/>
      <c r="H51" s="139"/>
      <c r="I51" s="137"/>
      <c r="J51" s="117">
        <v>15</v>
      </c>
      <c r="K51" s="117">
        <v>55</v>
      </c>
    </row>
    <row r="52" spans="1:14" s="92" customFormat="1" x14ac:dyDescent="0.2">
      <c r="B52" s="118"/>
      <c r="C52" s="132"/>
      <c r="D52" s="132">
        <v>0</v>
      </c>
      <c r="E52" s="132">
        <v>0</v>
      </c>
      <c r="F52" s="129">
        <f t="shared" si="7"/>
        <v>0</v>
      </c>
      <c r="G52" s="130"/>
      <c r="H52" s="139"/>
      <c r="I52" s="137"/>
      <c r="J52" s="117">
        <v>15</v>
      </c>
      <c r="K52" s="117">
        <v>55</v>
      </c>
    </row>
    <row r="53" spans="1:14" x14ac:dyDescent="0.2">
      <c r="B53" s="93" t="s">
        <v>840</v>
      </c>
      <c r="C53" s="143"/>
      <c r="D53" s="143"/>
      <c r="E53" s="143"/>
      <c r="F53" s="129">
        <f t="shared" si="7"/>
        <v>0</v>
      </c>
      <c r="G53" s="130"/>
      <c r="H53" s="143"/>
      <c r="I53" s="138"/>
      <c r="J53" s="117">
        <v>15</v>
      </c>
      <c r="K53" s="117">
        <v>55</v>
      </c>
    </row>
    <row r="54" spans="1:14" s="92" customFormat="1" x14ac:dyDescent="0.2">
      <c r="B54" s="118"/>
      <c r="C54" s="132"/>
      <c r="D54" s="132">
        <v>1</v>
      </c>
      <c r="E54" s="132">
        <v>0</v>
      </c>
      <c r="F54" s="129">
        <f t="shared" si="7"/>
        <v>0</v>
      </c>
      <c r="G54" s="130"/>
      <c r="H54" s="139"/>
      <c r="I54" s="137"/>
      <c r="J54" s="117">
        <v>15</v>
      </c>
      <c r="K54" s="117">
        <v>55</v>
      </c>
    </row>
    <row r="55" spans="1:14" s="92" customFormat="1" x14ac:dyDescent="0.2">
      <c r="A55" s="92">
        <v>2</v>
      </c>
      <c r="B55" s="118"/>
      <c r="C55" s="132"/>
      <c r="D55" s="132">
        <v>0</v>
      </c>
      <c r="E55" s="132">
        <v>0</v>
      </c>
      <c r="F55" s="129">
        <f t="shared" si="7"/>
        <v>0</v>
      </c>
      <c r="G55" s="130" t="str">
        <f t="shared" ref="G55:G56" si="8">IF(H55+I55&lt;&gt;F55,"Eroare!","")</f>
        <v/>
      </c>
      <c r="H55" s="139"/>
      <c r="I55" s="137"/>
      <c r="J55" s="117">
        <v>15</v>
      </c>
      <c r="K55" s="117">
        <v>55</v>
      </c>
    </row>
    <row r="56" spans="1:14" s="92" customFormat="1" x14ac:dyDescent="0.2">
      <c r="A56" s="92">
        <v>3</v>
      </c>
      <c r="B56" s="118"/>
      <c r="C56" s="132"/>
      <c r="D56" s="132">
        <v>0</v>
      </c>
      <c r="E56" s="132">
        <v>0</v>
      </c>
      <c r="F56" s="129">
        <f t="shared" si="7"/>
        <v>0</v>
      </c>
      <c r="G56" s="130" t="str">
        <f t="shared" si="8"/>
        <v/>
      </c>
      <c r="H56" s="139"/>
      <c r="I56" s="137"/>
      <c r="J56" s="117">
        <v>15</v>
      </c>
      <c r="K56" s="117">
        <v>55</v>
      </c>
    </row>
    <row r="57" spans="1:14" x14ac:dyDescent="0.2">
      <c r="B57" s="116" t="s">
        <v>370</v>
      </c>
      <c r="C57" s="133"/>
      <c r="D57" s="133"/>
      <c r="E57" s="133"/>
      <c r="F57" s="133">
        <f>F58+F65+F74+F89+F102+F106+F112+F118+F70+F71+F119</f>
        <v>0</v>
      </c>
      <c r="G57" s="134"/>
      <c r="H57" s="133">
        <f>H58+H65+H74+H89+H102+H106+H112+H118+H70+H71+H119</f>
        <v>0</v>
      </c>
      <c r="I57" s="133">
        <f>I58+I65+I74+I89+I102+I106+I112+I118</f>
        <v>0</v>
      </c>
      <c r="J57" s="578"/>
      <c r="K57" s="578"/>
    </row>
    <row r="58" spans="1:14" s="92" customFormat="1" x14ac:dyDescent="0.2">
      <c r="B58" s="109" t="s">
        <v>98</v>
      </c>
      <c r="C58" s="139"/>
      <c r="D58" s="139"/>
      <c r="E58" s="139"/>
      <c r="F58" s="140">
        <f>SUM(F59:F61)</f>
        <v>0</v>
      </c>
      <c r="G58" s="130" t="str">
        <f t="shared" ref="G58:G127" si="9">IF(H58+I58&lt;&gt;F58,"Eroare!","")</f>
        <v/>
      </c>
      <c r="H58" s="139">
        <f>'4- DEVIZ'!G18</f>
        <v>0</v>
      </c>
      <c r="I58" s="139">
        <f>'4- DEVIZ'!J18</f>
        <v>0</v>
      </c>
      <c r="J58" s="107">
        <v>14</v>
      </c>
      <c r="K58" s="107">
        <v>42</v>
      </c>
    </row>
    <row r="59" spans="1:14" x14ac:dyDescent="0.2">
      <c r="B59" s="102" t="str">
        <f>'4- DEVIZ'!B19</f>
        <v xml:space="preserve"> Studii de teren</v>
      </c>
      <c r="C59" s="132"/>
      <c r="D59" s="132">
        <v>1</v>
      </c>
      <c r="E59" s="132">
        <v>0</v>
      </c>
      <c r="F59" s="129">
        <f>D59*E59</f>
        <v>0</v>
      </c>
      <c r="G59" s="130" t="str">
        <f t="shared" si="9"/>
        <v/>
      </c>
      <c r="H59" s="139">
        <f>'4- DEVIZ'!G19</f>
        <v>0</v>
      </c>
      <c r="I59" s="139">
        <f>'4- DEVIZ'!J19</f>
        <v>0</v>
      </c>
      <c r="J59" s="107">
        <v>14</v>
      </c>
      <c r="K59" s="107">
        <v>42</v>
      </c>
      <c r="M59" s="127"/>
      <c r="N59" s="127"/>
    </row>
    <row r="60" spans="1:14" x14ac:dyDescent="0.2">
      <c r="B60" s="102" t="str">
        <f>'4- DEVIZ'!B20</f>
        <v>Raport privind impactul asupra mediului</v>
      </c>
      <c r="C60" s="132"/>
      <c r="D60" s="132">
        <v>1</v>
      </c>
      <c r="E60" s="132">
        <v>0</v>
      </c>
      <c r="F60" s="129">
        <f>D60*E60</f>
        <v>0</v>
      </c>
      <c r="G60" s="130" t="str">
        <f t="shared" si="9"/>
        <v/>
      </c>
      <c r="H60" s="139">
        <f>'4- DEVIZ'!G20</f>
        <v>0</v>
      </c>
      <c r="I60" s="139">
        <f>'4- DEVIZ'!J20</f>
        <v>0</v>
      </c>
      <c r="J60" s="107">
        <v>14</v>
      </c>
      <c r="K60" s="107">
        <v>42</v>
      </c>
    </row>
    <row r="61" spans="1:14" x14ac:dyDescent="0.2">
      <c r="B61" s="102" t="str">
        <f>'4- DEVIZ'!B21</f>
        <v>Alte studii specifice</v>
      </c>
      <c r="C61" s="139"/>
      <c r="D61" s="139"/>
      <c r="E61" s="139"/>
      <c r="F61" s="139">
        <f>SUM(F62:F64)</f>
        <v>0</v>
      </c>
      <c r="G61" s="130" t="str">
        <f>IF(H61+I61&lt;&gt;F61,"Eroare!","")</f>
        <v/>
      </c>
      <c r="H61" s="139">
        <f>'4- DEVIZ'!G21</f>
        <v>0</v>
      </c>
      <c r="I61" s="139">
        <f>'4- DEVIZ'!J21</f>
        <v>0</v>
      </c>
      <c r="J61" s="107">
        <v>14</v>
      </c>
      <c r="K61" s="107">
        <v>42</v>
      </c>
    </row>
    <row r="62" spans="1:14" x14ac:dyDescent="0.2">
      <c r="B62" s="119" t="s">
        <v>375</v>
      </c>
      <c r="C62" s="132"/>
      <c r="D62" s="132">
        <v>1</v>
      </c>
      <c r="E62" s="132">
        <v>0</v>
      </c>
      <c r="F62" s="129">
        <f t="shared" ref="F62:F64" si="10">D62*E62</f>
        <v>0</v>
      </c>
      <c r="G62" s="130"/>
      <c r="H62" s="143"/>
      <c r="I62" s="138"/>
      <c r="J62" s="107">
        <v>14</v>
      </c>
      <c r="K62" s="107">
        <v>42</v>
      </c>
    </row>
    <row r="63" spans="1:14" x14ac:dyDescent="0.2">
      <c r="B63" s="119" t="s">
        <v>375</v>
      </c>
      <c r="C63" s="132"/>
      <c r="D63" s="132">
        <v>1</v>
      </c>
      <c r="E63" s="132">
        <v>0</v>
      </c>
      <c r="F63" s="129">
        <f t="shared" si="10"/>
        <v>0</v>
      </c>
      <c r="G63" s="130" t="str">
        <f t="shared" si="9"/>
        <v/>
      </c>
      <c r="H63" s="143"/>
      <c r="I63" s="138"/>
      <c r="J63" s="107">
        <v>14</v>
      </c>
      <c r="K63" s="107">
        <v>42</v>
      </c>
    </row>
    <row r="64" spans="1:14" x14ac:dyDescent="0.2">
      <c r="B64" s="119" t="s">
        <v>375</v>
      </c>
      <c r="C64" s="132"/>
      <c r="D64" s="132">
        <v>1</v>
      </c>
      <c r="E64" s="132">
        <v>0</v>
      </c>
      <c r="F64" s="129">
        <f t="shared" si="10"/>
        <v>0</v>
      </c>
      <c r="G64" s="130" t="str">
        <f t="shared" si="9"/>
        <v/>
      </c>
      <c r="H64" s="143"/>
      <c r="I64" s="138"/>
      <c r="J64" s="107">
        <v>14</v>
      </c>
      <c r="K64" s="107">
        <v>42</v>
      </c>
    </row>
    <row r="65" spans="2:11" ht="35.450000000000003" customHeight="1" x14ac:dyDescent="0.2">
      <c r="B65" s="105" t="str">
        <f>'5-Buget_cerere'!B16</f>
        <v>Documentaţii-suport şi cheltuieli pentru obţinerea de avize, acorduri şi autorizaţii</v>
      </c>
      <c r="C65" s="141"/>
      <c r="D65" s="141"/>
      <c r="E65" s="141"/>
      <c r="F65" s="140">
        <f>SUM(F66:F69)</f>
        <v>0</v>
      </c>
      <c r="G65" s="142" t="str">
        <f t="shared" si="9"/>
        <v/>
      </c>
      <c r="H65" s="139">
        <f>'4- DEVIZ'!G22</f>
        <v>0</v>
      </c>
      <c r="I65" s="139">
        <f>'4- DEVIZ'!J22</f>
        <v>0</v>
      </c>
      <c r="J65" s="107">
        <v>14</v>
      </c>
      <c r="K65" s="107">
        <v>43</v>
      </c>
    </row>
    <row r="66" spans="2:11" ht="35.450000000000003" customHeight="1" x14ac:dyDescent="0.2">
      <c r="B66" s="105" t="s">
        <v>380</v>
      </c>
      <c r="C66" s="132"/>
      <c r="D66" s="132">
        <v>1</v>
      </c>
      <c r="E66" s="132">
        <v>0</v>
      </c>
      <c r="F66" s="129">
        <f t="shared" si="5"/>
        <v>0</v>
      </c>
      <c r="G66" s="130"/>
      <c r="H66" s="143"/>
      <c r="I66" s="143"/>
      <c r="J66" s="107">
        <v>14</v>
      </c>
      <c r="K66" s="107">
        <v>43</v>
      </c>
    </row>
    <row r="67" spans="2:11" ht="35.450000000000003" customHeight="1" x14ac:dyDescent="0.2">
      <c r="B67" s="105" t="s">
        <v>381</v>
      </c>
      <c r="C67" s="132"/>
      <c r="D67" s="132">
        <v>1</v>
      </c>
      <c r="E67" s="132">
        <v>0</v>
      </c>
      <c r="F67" s="129">
        <f t="shared" si="5"/>
        <v>0</v>
      </c>
      <c r="G67" s="130"/>
      <c r="H67" s="143"/>
      <c r="I67" s="143"/>
      <c r="J67" s="107">
        <v>14</v>
      </c>
      <c r="K67" s="107">
        <v>43</v>
      </c>
    </row>
    <row r="68" spans="2:11" ht="35.450000000000003" customHeight="1" x14ac:dyDescent="0.2">
      <c r="B68" s="124"/>
      <c r="C68" s="132"/>
      <c r="D68" s="132">
        <v>1</v>
      </c>
      <c r="E68" s="132">
        <v>0</v>
      </c>
      <c r="F68" s="129">
        <f t="shared" si="5"/>
        <v>0</v>
      </c>
      <c r="G68" s="130"/>
      <c r="H68" s="143"/>
      <c r="I68" s="143"/>
      <c r="J68" s="107">
        <v>14</v>
      </c>
      <c r="K68" s="107">
        <v>43</v>
      </c>
    </row>
    <row r="69" spans="2:11" ht="35.450000000000003" customHeight="1" x14ac:dyDescent="0.2">
      <c r="B69" s="124"/>
      <c r="C69" s="132"/>
      <c r="D69" s="132">
        <v>1</v>
      </c>
      <c r="E69" s="132">
        <v>0</v>
      </c>
      <c r="F69" s="129">
        <f t="shared" si="5"/>
        <v>0</v>
      </c>
      <c r="G69" s="130"/>
      <c r="H69" s="143"/>
      <c r="I69" s="143"/>
      <c r="J69" s="107">
        <v>14</v>
      </c>
      <c r="K69" s="107">
        <v>43</v>
      </c>
    </row>
    <row r="70" spans="2:11" ht="35.450000000000003" customHeight="1" x14ac:dyDescent="0.2">
      <c r="B70" s="537" t="str">
        <f>'4- DEVIZ'!B23</f>
        <v xml:space="preserve">Expertizare tehnică                       </v>
      </c>
      <c r="C70" s="536"/>
      <c r="D70" s="132">
        <v>1</v>
      </c>
      <c r="E70" s="132">
        <v>0</v>
      </c>
      <c r="F70" s="129">
        <f>D70*E70</f>
        <v>0</v>
      </c>
      <c r="G70" s="142" t="str">
        <f t="shared" si="9"/>
        <v/>
      </c>
      <c r="H70" s="143">
        <f>'4- DEVIZ'!G23</f>
        <v>0</v>
      </c>
      <c r="I70" s="143">
        <f>'4- DEVIZ'!J23</f>
        <v>0</v>
      </c>
      <c r="J70" s="112">
        <v>14</v>
      </c>
      <c r="K70" s="112">
        <v>44</v>
      </c>
    </row>
    <row r="71" spans="2:11" ht="35.450000000000003" customHeight="1" x14ac:dyDescent="0.2">
      <c r="B71" s="537" t="str">
        <f>'4- DEVIZ'!B24</f>
        <v>Certificarea performanţei energetice şi  auditul energetic al clădirilor</v>
      </c>
      <c r="C71" s="536"/>
      <c r="D71" s="536">
        <v>1</v>
      </c>
      <c r="E71" s="536">
        <v>0</v>
      </c>
      <c r="F71" s="129">
        <f>SUM(F72:F73)</f>
        <v>0</v>
      </c>
      <c r="G71" s="142" t="str">
        <f t="shared" si="9"/>
        <v/>
      </c>
      <c r="H71" s="143">
        <f>'4- DEVIZ'!G24</f>
        <v>0</v>
      </c>
      <c r="I71" s="143">
        <f>'4- DEVIZ'!J24</f>
        <v>0</v>
      </c>
      <c r="J71" s="112">
        <v>14</v>
      </c>
      <c r="K71" s="112">
        <v>44</v>
      </c>
    </row>
    <row r="72" spans="2:11" ht="35.450000000000003" customHeight="1" x14ac:dyDescent="0.2">
      <c r="B72" s="124"/>
      <c r="C72" s="132"/>
      <c r="D72" s="132">
        <v>1</v>
      </c>
      <c r="E72" s="132">
        <v>0</v>
      </c>
      <c r="F72" s="129">
        <f t="shared" ref="F72:F73" si="11">D72*E72</f>
        <v>0</v>
      </c>
      <c r="G72" s="130"/>
      <c r="H72" s="143"/>
      <c r="I72" s="143"/>
      <c r="J72" s="112">
        <v>14</v>
      </c>
      <c r="K72" s="112">
        <v>44</v>
      </c>
    </row>
    <row r="73" spans="2:11" ht="35.450000000000003" customHeight="1" x14ac:dyDescent="0.2">
      <c r="B73" s="124"/>
      <c r="C73" s="132"/>
      <c r="D73" s="132">
        <v>1</v>
      </c>
      <c r="E73" s="132">
        <v>0</v>
      </c>
      <c r="F73" s="129">
        <f t="shared" si="11"/>
        <v>0</v>
      </c>
      <c r="G73" s="130"/>
      <c r="H73" s="143"/>
      <c r="I73" s="143"/>
      <c r="J73" s="112">
        <v>14</v>
      </c>
      <c r="K73" s="112">
        <v>44</v>
      </c>
    </row>
    <row r="74" spans="2:11" x14ac:dyDescent="0.2">
      <c r="B74" s="105" t="str">
        <f>'4- DEVIZ'!B25</f>
        <v>Proiectare</v>
      </c>
      <c r="C74" s="139"/>
      <c r="D74" s="139"/>
      <c r="E74" s="139"/>
      <c r="F74" s="129">
        <f>SUM(F75:F80)</f>
        <v>0</v>
      </c>
      <c r="G74" s="130" t="str">
        <f t="shared" si="9"/>
        <v/>
      </c>
      <c r="H74" s="143">
        <f>'4- DEVIZ'!G25</f>
        <v>0</v>
      </c>
      <c r="I74" s="143">
        <f>'4- DEVIZ'!J25</f>
        <v>0</v>
      </c>
      <c r="J74" s="112">
        <v>14</v>
      </c>
      <c r="K74" s="112">
        <v>44</v>
      </c>
    </row>
    <row r="75" spans="2:11" x14ac:dyDescent="0.2">
      <c r="B75" s="90" t="str">
        <f>'4- DEVIZ'!B26</f>
        <v>Temă de proiectare</v>
      </c>
      <c r="C75" s="132"/>
      <c r="D75" s="132">
        <v>1</v>
      </c>
      <c r="E75" s="132">
        <v>0</v>
      </c>
      <c r="F75" s="129">
        <f t="shared" si="5"/>
        <v>0</v>
      </c>
      <c r="G75" s="130" t="str">
        <f t="shared" si="9"/>
        <v/>
      </c>
      <c r="H75" s="143">
        <f>'4- DEVIZ'!G26</f>
        <v>0</v>
      </c>
      <c r="I75" s="143">
        <f>'4- DEVIZ'!J26</f>
        <v>0</v>
      </c>
      <c r="J75" s="112">
        <v>14</v>
      </c>
      <c r="K75" s="112">
        <v>44</v>
      </c>
    </row>
    <row r="76" spans="2:11" x14ac:dyDescent="0.2">
      <c r="B76" s="90" t="str">
        <f>'4- DEVIZ'!B27</f>
        <v xml:space="preserve"> Studiu de prefezabilitate</v>
      </c>
      <c r="C76" s="132"/>
      <c r="D76" s="132">
        <v>1</v>
      </c>
      <c r="E76" s="132">
        <v>0</v>
      </c>
      <c r="F76" s="129">
        <f t="shared" si="5"/>
        <v>0</v>
      </c>
      <c r="G76" s="130" t="str">
        <f t="shared" si="9"/>
        <v/>
      </c>
      <c r="H76" s="143">
        <f>'4- DEVIZ'!G27</f>
        <v>0</v>
      </c>
      <c r="I76" s="143">
        <f>'4- DEVIZ'!J27</f>
        <v>0</v>
      </c>
      <c r="J76" s="112">
        <v>14</v>
      </c>
      <c r="K76" s="112">
        <v>44</v>
      </c>
    </row>
    <row r="77" spans="2:11" ht="38.25" x14ac:dyDescent="0.2">
      <c r="B77" s="90" t="str">
        <f>'4- DEVIZ'!B28</f>
        <v xml:space="preserve"> Studiu de fezabilitate/documentaţie de avizare a lucrărilor de intervenţii şi deviz general</v>
      </c>
      <c r="C77" s="132"/>
      <c r="D77" s="132">
        <v>1</v>
      </c>
      <c r="E77" s="132">
        <v>0</v>
      </c>
      <c r="F77" s="129">
        <f t="shared" si="5"/>
        <v>0</v>
      </c>
      <c r="G77" s="130" t="str">
        <f t="shared" si="9"/>
        <v/>
      </c>
      <c r="H77" s="143">
        <f>'4- DEVIZ'!G28</f>
        <v>0</v>
      </c>
      <c r="I77" s="143">
        <f>'4- DEVIZ'!J28</f>
        <v>0</v>
      </c>
      <c r="J77" s="112">
        <v>14</v>
      </c>
      <c r="K77" s="112">
        <v>44</v>
      </c>
    </row>
    <row r="78" spans="2:11" ht="38.25" x14ac:dyDescent="0.2">
      <c r="B78" s="90" t="str">
        <f>'4- DEVIZ'!B29</f>
        <v xml:space="preserve"> Documentaţiile tehnice necesare în vederea obţinerii avizelor/acordurilor/autorizaţiilor</v>
      </c>
      <c r="C78" s="132"/>
      <c r="D78" s="132">
        <v>1</v>
      </c>
      <c r="E78" s="132">
        <v>0</v>
      </c>
      <c r="F78" s="129">
        <f t="shared" si="5"/>
        <v>0</v>
      </c>
      <c r="G78" s="130" t="str">
        <f t="shared" si="9"/>
        <v/>
      </c>
      <c r="H78" s="143">
        <f>'4- DEVIZ'!G29</f>
        <v>0</v>
      </c>
      <c r="I78" s="143">
        <f>'4- DEVIZ'!J29</f>
        <v>0</v>
      </c>
      <c r="J78" s="112">
        <v>14</v>
      </c>
      <c r="K78" s="112">
        <v>44</v>
      </c>
    </row>
    <row r="79" spans="2:11" ht="38.25" x14ac:dyDescent="0.2">
      <c r="B79" s="90" t="str">
        <f>'4- DEVIZ'!B30</f>
        <v>Verificarea tehnică de calitate a proiectului tehnic şi a detaliilor de execuţie</v>
      </c>
      <c r="C79" s="132"/>
      <c r="D79" s="132">
        <v>1</v>
      </c>
      <c r="E79" s="132">
        <v>0</v>
      </c>
      <c r="F79" s="129">
        <f t="shared" si="5"/>
        <v>0</v>
      </c>
      <c r="G79" s="130" t="str">
        <f t="shared" si="9"/>
        <v/>
      </c>
      <c r="H79" s="143">
        <f>'4- DEVIZ'!G30</f>
        <v>0</v>
      </c>
      <c r="I79" s="143">
        <f>'4- DEVIZ'!J30</f>
        <v>0</v>
      </c>
      <c r="J79" s="112">
        <v>14</v>
      </c>
      <c r="K79" s="112">
        <v>44</v>
      </c>
    </row>
    <row r="80" spans="2:11" x14ac:dyDescent="0.2">
      <c r="B80" s="90" t="str">
        <f>'4- DEVIZ'!B31</f>
        <v>Proiect tehnic şi detalii de execuţie</v>
      </c>
      <c r="C80" s="141"/>
      <c r="D80" s="141"/>
      <c r="E80" s="141"/>
      <c r="F80" s="140">
        <f>SUM(F81:F88)</f>
        <v>0</v>
      </c>
      <c r="G80" s="142" t="str">
        <f t="shared" si="9"/>
        <v/>
      </c>
      <c r="H80" s="139">
        <f>'4- DEVIZ'!G31</f>
        <v>0</v>
      </c>
      <c r="I80" s="139">
        <f>'4- DEVIZ'!J31</f>
        <v>0</v>
      </c>
      <c r="J80" s="107">
        <v>14</v>
      </c>
      <c r="K80" s="107">
        <v>44</v>
      </c>
    </row>
    <row r="81" spans="2:11" ht="25.5" x14ac:dyDescent="0.2">
      <c r="B81" s="102" t="s">
        <v>382</v>
      </c>
      <c r="C81" s="132"/>
      <c r="D81" s="132">
        <v>1</v>
      </c>
      <c r="E81" s="132">
        <v>0</v>
      </c>
      <c r="F81" s="129">
        <f t="shared" si="5"/>
        <v>0</v>
      </c>
      <c r="G81" s="130"/>
      <c r="H81" s="143"/>
      <c r="I81" s="143"/>
      <c r="J81" s="107">
        <v>14</v>
      </c>
      <c r="K81" s="107">
        <v>44</v>
      </c>
    </row>
    <row r="82" spans="2:11" ht="25.5" x14ac:dyDescent="0.2">
      <c r="B82" s="102" t="s">
        <v>383</v>
      </c>
      <c r="C82" s="132"/>
      <c r="D82" s="132">
        <v>1</v>
      </c>
      <c r="E82" s="132">
        <v>0</v>
      </c>
      <c r="F82" s="129">
        <f t="shared" si="5"/>
        <v>0</v>
      </c>
      <c r="G82" s="130"/>
      <c r="H82" s="143"/>
      <c r="I82" s="143"/>
      <c r="J82" s="107">
        <v>14</v>
      </c>
      <c r="K82" s="107">
        <v>44</v>
      </c>
    </row>
    <row r="83" spans="2:11" x14ac:dyDescent="0.2">
      <c r="B83" s="102" t="s">
        <v>384</v>
      </c>
      <c r="C83" s="132"/>
      <c r="D83" s="132">
        <v>1</v>
      </c>
      <c r="E83" s="132">
        <v>0</v>
      </c>
      <c r="F83" s="129">
        <f t="shared" si="5"/>
        <v>0</v>
      </c>
      <c r="G83" s="130"/>
      <c r="H83" s="143"/>
      <c r="I83" s="143"/>
      <c r="J83" s="107">
        <v>14</v>
      </c>
      <c r="K83" s="107">
        <v>44</v>
      </c>
    </row>
    <row r="84" spans="2:11" ht="25.5" x14ac:dyDescent="0.2">
      <c r="B84" s="102" t="s">
        <v>385</v>
      </c>
      <c r="C84" s="132"/>
      <c r="D84" s="132">
        <v>1</v>
      </c>
      <c r="E84" s="132">
        <v>0</v>
      </c>
      <c r="F84" s="129">
        <f t="shared" si="5"/>
        <v>0</v>
      </c>
      <c r="G84" s="130"/>
      <c r="H84" s="143"/>
      <c r="I84" s="143"/>
      <c r="J84" s="107">
        <v>14</v>
      </c>
      <c r="K84" s="107">
        <v>44</v>
      </c>
    </row>
    <row r="85" spans="2:11" x14ac:dyDescent="0.2">
      <c r="B85" s="101"/>
      <c r="C85" s="132"/>
      <c r="D85" s="132">
        <v>1</v>
      </c>
      <c r="E85" s="132">
        <v>0</v>
      </c>
      <c r="F85" s="129">
        <f t="shared" si="5"/>
        <v>0</v>
      </c>
      <c r="G85" s="130"/>
      <c r="H85" s="143"/>
      <c r="I85" s="143"/>
      <c r="J85" s="107">
        <v>14</v>
      </c>
      <c r="K85" s="107">
        <v>44</v>
      </c>
    </row>
    <row r="86" spans="2:11" x14ac:dyDescent="0.2">
      <c r="B86" s="101"/>
      <c r="C86" s="132"/>
      <c r="D86" s="132">
        <v>1</v>
      </c>
      <c r="E86" s="132">
        <v>0</v>
      </c>
      <c r="F86" s="129">
        <f t="shared" si="5"/>
        <v>0</v>
      </c>
      <c r="G86" s="130"/>
      <c r="H86" s="143"/>
      <c r="I86" s="143"/>
      <c r="J86" s="107">
        <v>14</v>
      </c>
      <c r="K86" s="107">
        <v>44</v>
      </c>
    </row>
    <row r="87" spans="2:11" x14ac:dyDescent="0.2">
      <c r="B87" s="101"/>
      <c r="C87" s="132"/>
      <c r="D87" s="132">
        <v>1</v>
      </c>
      <c r="E87" s="132">
        <v>0</v>
      </c>
      <c r="F87" s="129">
        <f t="shared" si="5"/>
        <v>0</v>
      </c>
      <c r="G87" s="130"/>
      <c r="H87" s="143"/>
      <c r="I87" s="143"/>
      <c r="J87" s="107">
        <v>14</v>
      </c>
      <c r="K87" s="107">
        <v>44</v>
      </c>
    </row>
    <row r="88" spans="2:11" x14ac:dyDescent="0.2">
      <c r="B88" s="101"/>
      <c r="C88" s="132"/>
      <c r="D88" s="132">
        <v>1</v>
      </c>
      <c r="E88" s="132">
        <v>0</v>
      </c>
      <c r="F88" s="129">
        <f t="shared" si="5"/>
        <v>0</v>
      </c>
      <c r="G88" s="130"/>
      <c r="H88" s="143"/>
      <c r="I88" s="143"/>
      <c r="J88" s="107">
        <v>14</v>
      </c>
      <c r="K88" s="107">
        <v>44</v>
      </c>
    </row>
    <row r="89" spans="2:11" s="92" customFormat="1" x14ac:dyDescent="0.2">
      <c r="B89" s="109" t="str">
        <f>'5-Buget_cerere'!B20</f>
        <v>Consultanţă</v>
      </c>
      <c r="C89" s="139"/>
      <c r="D89" s="139"/>
      <c r="E89" s="139"/>
      <c r="F89" s="140">
        <f>F90+F99+F100</f>
        <v>0</v>
      </c>
      <c r="G89" s="130" t="str">
        <f>IF(H89+I89&lt;&gt;F89,"Eroare!","")</f>
        <v/>
      </c>
      <c r="H89" s="143">
        <f>SUM(H90:H101)</f>
        <v>0</v>
      </c>
      <c r="I89" s="137">
        <f t="shared" ref="I89" si="12">SUM(I90:I101)</f>
        <v>0</v>
      </c>
      <c r="J89" s="107">
        <v>14</v>
      </c>
      <c r="K89" s="107">
        <v>45</v>
      </c>
    </row>
    <row r="90" spans="2:11" ht="102" x14ac:dyDescent="0.2">
      <c r="B90" s="90" t="s">
        <v>714</v>
      </c>
      <c r="C90" s="139"/>
      <c r="D90" s="139"/>
      <c r="E90" s="139"/>
      <c r="F90" s="140">
        <f>SUM(F91+F92)</f>
        <v>0</v>
      </c>
      <c r="G90" s="142" t="str">
        <f t="shared" si="9"/>
        <v/>
      </c>
      <c r="H90" s="139">
        <f>'4- DEVIZ'!G34</f>
        <v>0</v>
      </c>
      <c r="I90" s="139">
        <f>'4- DEVIZ'!J34</f>
        <v>0</v>
      </c>
      <c r="J90" s="107">
        <v>14</v>
      </c>
      <c r="K90" s="107">
        <v>45</v>
      </c>
    </row>
    <row r="91" spans="2:11" ht="25.5" x14ac:dyDescent="0.2">
      <c r="B91" s="90" t="s">
        <v>882</v>
      </c>
      <c r="C91" s="132"/>
      <c r="D91" s="132">
        <v>1</v>
      </c>
      <c r="E91" s="132">
        <v>0</v>
      </c>
      <c r="F91" s="129">
        <f t="shared" ref="F91" si="13">D91*E91</f>
        <v>0</v>
      </c>
      <c r="G91" s="130"/>
      <c r="H91" s="143"/>
      <c r="I91" s="143"/>
      <c r="J91" s="107"/>
      <c r="K91" s="107"/>
    </row>
    <row r="92" spans="2:11" ht="102" x14ac:dyDescent="0.2">
      <c r="B92" s="90" t="s">
        <v>883</v>
      </c>
      <c r="C92" s="139"/>
      <c r="D92" s="139"/>
      <c r="E92" s="139"/>
      <c r="F92" s="140">
        <f>SUM(F93:F98)</f>
        <v>0</v>
      </c>
      <c r="G92" s="142"/>
      <c r="H92" s="139"/>
      <c r="I92" s="139"/>
      <c r="J92" s="107"/>
      <c r="K92" s="107"/>
    </row>
    <row r="93" spans="2:11" x14ac:dyDescent="0.2">
      <c r="B93" s="119"/>
      <c r="C93" s="132"/>
      <c r="D93" s="132">
        <v>1</v>
      </c>
      <c r="E93" s="132">
        <v>0</v>
      </c>
      <c r="F93" s="129">
        <f t="shared" ref="F93:F98" si="14">D93*E93</f>
        <v>0</v>
      </c>
      <c r="G93" s="130"/>
      <c r="H93" s="143"/>
      <c r="I93" s="143"/>
      <c r="J93" s="107"/>
      <c r="K93" s="107"/>
    </row>
    <row r="94" spans="2:11" x14ac:dyDescent="0.2">
      <c r="B94" s="119"/>
      <c r="C94" s="132"/>
      <c r="D94" s="132"/>
      <c r="E94" s="132"/>
      <c r="F94" s="129">
        <f t="shared" si="14"/>
        <v>0</v>
      </c>
      <c r="G94" s="130"/>
      <c r="H94" s="143"/>
      <c r="I94" s="143"/>
      <c r="J94" s="107"/>
      <c r="K94" s="107"/>
    </row>
    <row r="95" spans="2:11" x14ac:dyDescent="0.2">
      <c r="B95" s="119"/>
      <c r="C95" s="132"/>
      <c r="D95" s="132"/>
      <c r="E95" s="132"/>
      <c r="F95" s="129">
        <f t="shared" si="14"/>
        <v>0</v>
      </c>
      <c r="G95" s="130"/>
      <c r="H95" s="143"/>
      <c r="I95" s="143"/>
      <c r="J95" s="107"/>
      <c r="K95" s="107"/>
    </row>
    <row r="96" spans="2:11" x14ac:dyDescent="0.2">
      <c r="B96" s="119"/>
      <c r="C96" s="132"/>
      <c r="D96" s="132"/>
      <c r="E96" s="132"/>
      <c r="F96" s="129">
        <f t="shared" si="14"/>
        <v>0</v>
      </c>
      <c r="G96" s="130"/>
      <c r="H96" s="143"/>
      <c r="I96" s="143"/>
      <c r="J96" s="107"/>
      <c r="K96" s="107"/>
    </row>
    <row r="97" spans="2:11" x14ac:dyDescent="0.2">
      <c r="B97" s="119"/>
      <c r="C97" s="132"/>
      <c r="D97" s="132"/>
      <c r="E97" s="132"/>
      <c r="F97" s="129">
        <f t="shared" si="14"/>
        <v>0</v>
      </c>
      <c r="G97" s="130"/>
      <c r="H97" s="143"/>
      <c r="I97" s="143"/>
      <c r="J97" s="107"/>
      <c r="K97" s="107"/>
    </row>
    <row r="98" spans="2:11" x14ac:dyDescent="0.2">
      <c r="B98" s="119"/>
      <c r="C98" s="132"/>
      <c r="D98" s="132"/>
      <c r="E98" s="132"/>
      <c r="F98" s="129">
        <f t="shared" si="14"/>
        <v>0</v>
      </c>
      <c r="G98" s="130"/>
      <c r="H98" s="143"/>
      <c r="I98" s="143"/>
      <c r="J98" s="107"/>
      <c r="K98" s="107"/>
    </row>
    <row r="99" spans="2:11" ht="25.5" x14ac:dyDescent="0.2">
      <c r="B99" s="90" t="str">
        <f>'4- DEVIZ'!B35</f>
        <v xml:space="preserve">Consultanţă în domeniul managementului execuţiei investiţiei </v>
      </c>
      <c r="C99" s="132"/>
      <c r="D99" s="132">
        <v>1</v>
      </c>
      <c r="E99" s="132">
        <v>0</v>
      </c>
      <c r="F99" s="140">
        <f t="shared" ref="F99:F101" si="15">D99*E99</f>
        <v>0</v>
      </c>
      <c r="G99" s="130" t="str">
        <f t="shared" si="9"/>
        <v/>
      </c>
      <c r="H99" s="143">
        <f>'4- DEVIZ'!G35</f>
        <v>0</v>
      </c>
      <c r="I99" s="143">
        <f>'4- DEVIZ'!J35</f>
        <v>0</v>
      </c>
      <c r="J99" s="107">
        <v>14</v>
      </c>
      <c r="K99" s="107">
        <v>45</v>
      </c>
    </row>
    <row r="100" spans="2:11" ht="26.45" customHeight="1" x14ac:dyDescent="0.2">
      <c r="B100" s="90" t="str">
        <f>'4- DEVIZ'!B32</f>
        <v>Organizarea procedurilor de achizitie</v>
      </c>
      <c r="C100" s="132"/>
      <c r="D100" s="132">
        <v>1</v>
      </c>
      <c r="E100" s="132">
        <v>0</v>
      </c>
      <c r="F100" s="140">
        <f t="shared" si="15"/>
        <v>0</v>
      </c>
      <c r="G100" s="130" t="str">
        <f t="shared" si="9"/>
        <v/>
      </c>
      <c r="H100" s="143">
        <f>'4- DEVIZ'!G32</f>
        <v>0</v>
      </c>
      <c r="I100" s="143">
        <f>'4- DEVIZ'!J32</f>
        <v>0</v>
      </c>
      <c r="J100" s="107">
        <v>14</v>
      </c>
      <c r="K100" s="107">
        <v>45</v>
      </c>
    </row>
    <row r="101" spans="2:11" ht="38.25" hidden="1" x14ac:dyDescent="0.2">
      <c r="B101" s="90" t="str">
        <f>'4- DEVIZ'!B36</f>
        <v>Servicii de evaluare, efectuate de un expert ANEVAR, în vederea stabilirii valorii terenurilor achiziționate</v>
      </c>
      <c r="C101" s="132"/>
      <c r="D101" s="132">
        <v>1</v>
      </c>
      <c r="E101" s="132">
        <v>0</v>
      </c>
      <c r="F101" s="140">
        <f t="shared" si="15"/>
        <v>0</v>
      </c>
      <c r="G101" s="130" t="str">
        <f t="shared" si="9"/>
        <v/>
      </c>
      <c r="H101" s="143">
        <f>'4- DEVIZ'!G36</f>
        <v>0</v>
      </c>
      <c r="I101" s="143">
        <f>'4- DEVIZ'!J36</f>
        <v>0</v>
      </c>
      <c r="J101" s="107">
        <v>14</v>
      </c>
      <c r="K101" s="107">
        <v>45</v>
      </c>
    </row>
    <row r="102" spans="2:11" s="108" customFormat="1" x14ac:dyDescent="0.2">
      <c r="B102" s="109" t="str">
        <f>'5-Buget_cerere'!B21</f>
        <v>Asistenţă tehnică</v>
      </c>
      <c r="C102" s="135"/>
      <c r="D102" s="135"/>
      <c r="E102" s="135"/>
      <c r="F102" s="131">
        <f>SUM(F103:F105)</f>
        <v>0</v>
      </c>
      <c r="G102" s="144" t="str">
        <f t="shared" si="9"/>
        <v/>
      </c>
      <c r="H102" s="135">
        <f>SUM(H103:H105)</f>
        <v>0</v>
      </c>
      <c r="I102" s="135">
        <f>SUM(I103:I105)</f>
        <v>0</v>
      </c>
      <c r="J102" s="107">
        <v>14</v>
      </c>
      <c r="K102" s="107">
        <v>46</v>
      </c>
    </row>
    <row r="103" spans="2:11" s="92" customFormat="1" x14ac:dyDescent="0.2">
      <c r="B103" s="102" t="str">
        <f>'4- DEVIZ'!B40</f>
        <v>pe perioada de execuţie a lucrărilor</v>
      </c>
      <c r="C103" s="132"/>
      <c r="D103" s="132">
        <v>1</v>
      </c>
      <c r="E103" s="132">
        <v>0</v>
      </c>
      <c r="F103" s="140">
        <f t="shared" ref="F103:F117" si="16">D103*E103</f>
        <v>0</v>
      </c>
      <c r="G103" s="144" t="str">
        <f t="shared" si="9"/>
        <v/>
      </c>
      <c r="H103" s="139">
        <f>'4- DEVIZ'!G40</f>
        <v>0</v>
      </c>
      <c r="I103" s="139">
        <f>'4- DEVIZ'!J40</f>
        <v>0</v>
      </c>
      <c r="J103" s="107">
        <v>14</v>
      </c>
      <c r="K103" s="107">
        <v>46</v>
      </c>
    </row>
    <row r="104" spans="2:11" s="92" customFormat="1" ht="51" x14ac:dyDescent="0.2">
      <c r="B104" s="102" t="str">
        <f>'4- DEVIZ'!B41</f>
        <v>pentru participarea proiectantului la fazele incluse în programul de control al lucrărilor de execuţie, avizat de către Inspectoratul de Stat în Construcţii</v>
      </c>
      <c r="C104" s="132"/>
      <c r="D104" s="132">
        <v>1</v>
      </c>
      <c r="E104" s="132">
        <v>0</v>
      </c>
      <c r="F104" s="140">
        <f t="shared" si="16"/>
        <v>0</v>
      </c>
      <c r="G104" s="144" t="str">
        <f t="shared" si="9"/>
        <v/>
      </c>
      <c r="H104" s="139">
        <f>'4- DEVIZ'!G41</f>
        <v>0</v>
      </c>
      <c r="I104" s="139">
        <f>'4- DEVIZ'!J41</f>
        <v>0</v>
      </c>
      <c r="J104" s="107">
        <v>14</v>
      </c>
      <c r="K104" s="107">
        <v>46</v>
      </c>
    </row>
    <row r="105" spans="2:11" s="92" customFormat="1" x14ac:dyDescent="0.2">
      <c r="B105" s="102" t="str">
        <f>'4- DEVIZ'!B42</f>
        <v>Dirigenţie de şantier</v>
      </c>
      <c r="C105" s="132"/>
      <c r="D105" s="132">
        <v>1</v>
      </c>
      <c r="E105" s="132">
        <v>0</v>
      </c>
      <c r="F105" s="140">
        <f t="shared" si="16"/>
        <v>0</v>
      </c>
      <c r="G105" s="144" t="str">
        <f t="shared" si="9"/>
        <v/>
      </c>
      <c r="H105" s="139">
        <f>'4- DEVIZ'!G42</f>
        <v>0</v>
      </c>
      <c r="I105" s="139">
        <f>'4- DEVIZ'!J42</f>
        <v>0</v>
      </c>
      <c r="J105" s="107">
        <v>14</v>
      </c>
      <c r="K105" s="107">
        <v>46</v>
      </c>
    </row>
    <row r="106" spans="2:11" s="108" customFormat="1" x14ac:dyDescent="0.2">
      <c r="B106" s="109" t="str">
        <f>'5-Buget_cerere'!B34</f>
        <v>Comisioane, cote, taxe, costul creditului</v>
      </c>
      <c r="C106" s="135"/>
      <c r="D106" s="135"/>
      <c r="E106" s="135"/>
      <c r="F106" s="131">
        <f>SUM(F107:F111)</f>
        <v>0</v>
      </c>
      <c r="G106" s="144" t="str">
        <f t="shared" si="9"/>
        <v/>
      </c>
      <c r="H106" s="135">
        <f>SUM(H107:H111)</f>
        <v>0</v>
      </c>
      <c r="I106" s="135">
        <f>SUM(I107:I111)</f>
        <v>0</v>
      </c>
      <c r="J106" s="107">
        <v>17</v>
      </c>
      <c r="K106" s="107">
        <v>59</v>
      </c>
    </row>
    <row r="107" spans="2:11" ht="25.5" x14ac:dyDescent="0.2">
      <c r="B107" s="90" t="str">
        <f>'4- DEVIZ'!B63</f>
        <v>Comisioanele şi dobânzile aferente creditului băncii finanţatoare</v>
      </c>
      <c r="C107" s="132"/>
      <c r="D107" s="132">
        <v>1</v>
      </c>
      <c r="E107" s="132">
        <v>0</v>
      </c>
      <c r="F107" s="140">
        <f>D107*E107</f>
        <v>0</v>
      </c>
      <c r="G107" s="144" t="str">
        <f t="shared" si="9"/>
        <v/>
      </c>
      <c r="H107" s="143">
        <f>'4- DEVIZ'!G63</f>
        <v>0</v>
      </c>
      <c r="I107" s="143">
        <f>'4- DEVIZ'!J63</f>
        <v>0</v>
      </c>
      <c r="J107" s="112">
        <v>17</v>
      </c>
      <c r="K107" s="112">
        <v>59</v>
      </c>
    </row>
    <row r="108" spans="2:11" ht="25.5" x14ac:dyDescent="0.2">
      <c r="B108" s="90" t="str">
        <f>'4- DEVIZ'!B64</f>
        <v>Cota aferentă ISC pentru controlul calităţii lucrărilor de construcţii</v>
      </c>
      <c r="C108" s="132"/>
      <c r="D108" s="132">
        <v>1</v>
      </c>
      <c r="E108" s="132">
        <v>0</v>
      </c>
      <c r="F108" s="140">
        <f t="shared" ref="F108:F111" si="17">D108*E108</f>
        <v>0</v>
      </c>
      <c r="G108" s="144" t="str">
        <f t="shared" si="9"/>
        <v/>
      </c>
      <c r="H108" s="143">
        <f>'4- DEVIZ'!G64</f>
        <v>0</v>
      </c>
      <c r="I108" s="143">
        <f>'4- DEVIZ'!J64</f>
        <v>0</v>
      </c>
      <c r="J108" s="112">
        <v>17</v>
      </c>
      <c r="K108" s="112">
        <v>59</v>
      </c>
    </row>
    <row r="109" spans="2:11" ht="51" x14ac:dyDescent="0.2">
      <c r="B109" s="90" t="str">
        <f>'4- DEVIZ'!B65</f>
        <v>Cota aferentă ISC pentru controlul statului în amenajarea teritoriului, urbanism şi pentru autorizarea lucrărilor de construcţii</v>
      </c>
      <c r="C109" s="132"/>
      <c r="D109" s="132">
        <v>1</v>
      </c>
      <c r="E109" s="132">
        <v>0</v>
      </c>
      <c r="F109" s="140">
        <f t="shared" si="17"/>
        <v>0</v>
      </c>
      <c r="G109" s="144" t="str">
        <f t="shared" si="9"/>
        <v/>
      </c>
      <c r="H109" s="143">
        <f>'4- DEVIZ'!G65</f>
        <v>0</v>
      </c>
      <c r="I109" s="143">
        <f>'4- DEVIZ'!J65</f>
        <v>0</v>
      </c>
      <c r="J109" s="112">
        <v>17</v>
      </c>
      <c r="K109" s="112">
        <v>59</v>
      </c>
    </row>
    <row r="110" spans="2:11" ht="38.25" x14ac:dyDescent="0.2">
      <c r="B110" s="90" t="str">
        <f>'4- DEVIZ'!B66</f>
        <v xml:space="preserve">Cota aferentă Casei Sociale a    Cota aferentă Casei Sociale a   Constructorilor - CSC                     </v>
      </c>
      <c r="C110" s="132"/>
      <c r="D110" s="132">
        <v>1</v>
      </c>
      <c r="E110" s="132">
        <v>0</v>
      </c>
      <c r="F110" s="140">
        <f t="shared" si="17"/>
        <v>0</v>
      </c>
      <c r="G110" s="144" t="str">
        <f t="shared" si="9"/>
        <v/>
      </c>
      <c r="H110" s="143">
        <f>'4- DEVIZ'!G66</f>
        <v>0</v>
      </c>
      <c r="I110" s="143">
        <f>'4- DEVIZ'!J66</f>
        <v>0</v>
      </c>
      <c r="J110" s="112">
        <v>17</v>
      </c>
      <c r="K110" s="112">
        <v>59</v>
      </c>
    </row>
    <row r="111" spans="2:11" ht="25.5" x14ac:dyDescent="0.2">
      <c r="B111" s="90" t="str">
        <f>'4- DEVIZ'!B67</f>
        <v xml:space="preserve">Taxe pentru acorduri, avize  conforme şi autorizaţia de construire/  desfiinţare                               </v>
      </c>
      <c r="C111" s="132"/>
      <c r="D111" s="132">
        <v>1</v>
      </c>
      <c r="E111" s="132">
        <v>0</v>
      </c>
      <c r="F111" s="140">
        <f t="shared" si="17"/>
        <v>0</v>
      </c>
      <c r="G111" s="144" t="str">
        <f t="shared" si="9"/>
        <v/>
      </c>
      <c r="H111" s="143">
        <f>'4- DEVIZ'!G67</f>
        <v>0</v>
      </c>
      <c r="I111" s="143">
        <f>'4- DEVIZ'!J67</f>
        <v>0</v>
      </c>
      <c r="J111" s="112">
        <v>17</v>
      </c>
      <c r="K111" s="112">
        <v>59</v>
      </c>
    </row>
    <row r="112" spans="2:11" s="104" customFormat="1" ht="38.25" x14ac:dyDescent="0.2">
      <c r="B112" s="105" t="str">
        <f>'5-Buget_cerere'!B38</f>
        <v xml:space="preserve">Cheltuieli cu activitățile obligatorii de informare și publicitate aferente proiectului  </v>
      </c>
      <c r="C112" s="135"/>
      <c r="D112" s="135"/>
      <c r="E112" s="135"/>
      <c r="F112" s="131">
        <f>SUM(F113:F117)</f>
        <v>0</v>
      </c>
      <c r="G112" s="145" t="str">
        <f>IF(H112+I112&lt;&gt;F112,"Eroare!","")</f>
        <v/>
      </c>
      <c r="H112" s="135">
        <f>'4- DEVIZ'!G70</f>
        <v>0</v>
      </c>
      <c r="I112" s="135">
        <f>'4- DEVIZ'!J70</f>
        <v>0</v>
      </c>
      <c r="J112" s="107">
        <v>8</v>
      </c>
      <c r="K112" s="107">
        <v>17</v>
      </c>
    </row>
    <row r="113" spans="2:11" x14ac:dyDescent="0.2">
      <c r="B113" s="90" t="s">
        <v>390</v>
      </c>
      <c r="C113" s="132"/>
      <c r="D113" s="132">
        <v>1</v>
      </c>
      <c r="E113" s="132">
        <v>0</v>
      </c>
      <c r="F113" s="140">
        <f>D113*E113</f>
        <v>0</v>
      </c>
      <c r="G113" s="130"/>
      <c r="H113" s="143"/>
      <c r="I113" s="138"/>
      <c r="J113" s="107">
        <v>8</v>
      </c>
      <c r="K113" s="107">
        <v>17</v>
      </c>
    </row>
    <row r="114" spans="2:11" x14ac:dyDescent="0.2">
      <c r="B114" s="90" t="s">
        <v>391</v>
      </c>
      <c r="C114" s="132"/>
      <c r="D114" s="132">
        <v>1</v>
      </c>
      <c r="E114" s="132">
        <v>0</v>
      </c>
      <c r="F114" s="140">
        <f t="shared" si="16"/>
        <v>0</v>
      </c>
      <c r="G114" s="130"/>
      <c r="H114" s="143"/>
      <c r="I114" s="138"/>
      <c r="J114" s="107">
        <v>8</v>
      </c>
      <c r="K114" s="107">
        <v>17</v>
      </c>
    </row>
    <row r="115" spans="2:11" x14ac:dyDescent="0.2">
      <c r="B115" s="90" t="s">
        <v>392</v>
      </c>
      <c r="C115" s="132"/>
      <c r="D115" s="132">
        <v>1</v>
      </c>
      <c r="E115" s="132">
        <v>0</v>
      </c>
      <c r="F115" s="140">
        <f t="shared" si="16"/>
        <v>0</v>
      </c>
      <c r="G115" s="130"/>
      <c r="H115" s="143"/>
      <c r="I115" s="138"/>
      <c r="J115" s="107">
        <v>8</v>
      </c>
      <c r="K115" s="107">
        <v>17</v>
      </c>
    </row>
    <row r="116" spans="2:11" x14ac:dyDescent="0.2">
      <c r="B116" s="90" t="s">
        <v>393</v>
      </c>
      <c r="C116" s="132"/>
      <c r="D116" s="132">
        <v>1</v>
      </c>
      <c r="E116" s="132">
        <v>0</v>
      </c>
      <c r="F116" s="140">
        <f t="shared" si="16"/>
        <v>0</v>
      </c>
      <c r="G116" s="130"/>
      <c r="H116" s="143"/>
      <c r="I116" s="138"/>
      <c r="J116" s="107">
        <v>8</v>
      </c>
      <c r="K116" s="107">
        <v>17</v>
      </c>
    </row>
    <row r="117" spans="2:11" x14ac:dyDescent="0.2">
      <c r="B117" s="90" t="s">
        <v>394</v>
      </c>
      <c r="C117" s="132"/>
      <c r="D117" s="132">
        <v>1</v>
      </c>
      <c r="E117" s="132">
        <v>0</v>
      </c>
      <c r="F117" s="140">
        <f t="shared" si="16"/>
        <v>0</v>
      </c>
      <c r="G117" s="130"/>
      <c r="H117" s="143"/>
      <c r="I117" s="138"/>
      <c r="J117" s="107">
        <v>8</v>
      </c>
      <c r="K117" s="107">
        <v>17</v>
      </c>
    </row>
    <row r="118" spans="2:11" s="104" customFormat="1" x14ac:dyDescent="0.2">
      <c r="B118" s="105" t="str">
        <f>'5-Buget_cerere'!B43</f>
        <v>Audit financiar</v>
      </c>
      <c r="C118" s="146" t="s">
        <v>841</v>
      </c>
      <c r="D118" s="146">
        <v>1</v>
      </c>
      <c r="E118" s="146">
        <v>0</v>
      </c>
      <c r="F118" s="131">
        <f>D118*E118</f>
        <v>0</v>
      </c>
      <c r="G118" s="145" t="str">
        <f t="shared" si="9"/>
        <v/>
      </c>
      <c r="H118" s="147">
        <f>'4- DEVIZ'!G37</f>
        <v>0</v>
      </c>
      <c r="I118" s="147">
        <f>'4- DEVIZ'!J37</f>
        <v>0</v>
      </c>
      <c r="J118" s="112">
        <v>7</v>
      </c>
      <c r="K118" s="112">
        <v>15</v>
      </c>
    </row>
    <row r="119" spans="2:11" s="108" customFormat="1" ht="25.5" x14ac:dyDescent="0.2">
      <c r="B119" s="109" t="str">
        <f>'5-Buget_cerere'!B46:I46</f>
        <v xml:space="preserve">Cheltuieli necesare sprijinirii cooperarii interregională </v>
      </c>
      <c r="C119" s="576"/>
      <c r="D119" s="576"/>
      <c r="E119" s="576"/>
      <c r="F119" s="131">
        <f>SUM(F120:F124)</f>
        <v>0</v>
      </c>
      <c r="G119" s="144"/>
      <c r="H119" s="135">
        <f>'4- DEVIZ'!G83</f>
        <v>0</v>
      </c>
      <c r="I119" s="135"/>
      <c r="J119" s="107"/>
      <c r="K119" s="107"/>
    </row>
    <row r="120" spans="2:11" s="104" customFormat="1" ht="25.5" x14ac:dyDescent="0.2">
      <c r="B120" s="90" t="str">
        <f>'4- DEVIZ'!B80</f>
        <v>Cheltuieli cu servicii pentru organizarea de evenimente</v>
      </c>
      <c r="C120" s="146"/>
      <c r="D120" s="146">
        <v>1</v>
      </c>
      <c r="E120" s="146">
        <v>0</v>
      </c>
      <c r="F120" s="140">
        <f>D120*E120</f>
        <v>0</v>
      </c>
      <c r="G120" s="144" t="str">
        <f t="shared" si="9"/>
        <v/>
      </c>
      <c r="H120" s="147">
        <f>'4- DEVIZ'!G80</f>
        <v>0</v>
      </c>
      <c r="I120" s="147"/>
      <c r="J120" s="112" t="str">
        <f>'5-Buget_cerere'!J47</f>
        <v>SERVICII</v>
      </c>
      <c r="K120" s="112" t="str">
        <f>'5-Buget_cerere'!K47</f>
        <v>Cheltuieli cu servicii pentru organizarea de evenimente și cursuri de formare</v>
      </c>
    </row>
    <row r="121" spans="2:11" s="104" customFormat="1" ht="38.25" x14ac:dyDescent="0.2">
      <c r="B121" s="90" t="str">
        <f>'4- DEVIZ'!B81</f>
        <v xml:space="preserve">Cheltuieli cu deplasarea (transport, cazare, diurna, etc) pentru personal propriu și experti implicati </v>
      </c>
      <c r="C121" s="146"/>
      <c r="D121" s="146">
        <v>1</v>
      </c>
      <c r="E121" s="146">
        <v>0</v>
      </c>
      <c r="F121" s="140">
        <f t="shared" ref="F121:F122" si="18">D121*E121</f>
        <v>0</v>
      </c>
      <c r="G121" s="144" t="str">
        <f t="shared" si="9"/>
        <v/>
      </c>
      <c r="H121" s="147">
        <f>'4- DEVIZ'!G81</f>
        <v>0</v>
      </c>
      <c r="I121" s="147"/>
      <c r="J121" s="112" t="str">
        <f>'5-Buget_cerere'!J48</f>
        <v>CHELTUIELI CU DEPLASAREA</v>
      </c>
      <c r="K121" s="112" t="str">
        <f>'5-Buget_cerere'!K48</f>
        <v>Cheltuieli cu deplasarea</v>
      </c>
    </row>
    <row r="122" spans="2:11" s="104" customFormat="1" ht="25.5" x14ac:dyDescent="0.2">
      <c r="B122" s="90" t="str">
        <f>'4- DEVIZ'!B82</f>
        <v xml:space="preserve">Cheltuieli cu deplasarea pentru participanti </v>
      </c>
      <c r="C122" s="146"/>
      <c r="D122" s="146">
        <v>1</v>
      </c>
      <c r="E122" s="146">
        <v>0</v>
      </c>
      <c r="F122" s="140">
        <f t="shared" si="18"/>
        <v>0</v>
      </c>
      <c r="G122" s="144" t="str">
        <f t="shared" si="9"/>
        <v/>
      </c>
      <c r="H122" s="147">
        <f>'4- DEVIZ'!G82</f>
        <v>0</v>
      </c>
      <c r="I122" s="147"/>
      <c r="J122" s="112" t="str">
        <f>'5-Buget_cerere'!J49</f>
        <v>CHELTUIELI CU DEPLASAREA</v>
      </c>
      <c r="K122" s="112" t="str">
        <f>'5-Buget_cerere'!K49</f>
        <v>Cheltuieli cu deplasarea</v>
      </c>
    </row>
    <row r="123" spans="2:11" s="104" customFormat="1" hidden="1" x14ac:dyDescent="0.2">
      <c r="B123" s="105"/>
      <c r="C123" s="146"/>
      <c r="D123" s="146"/>
      <c r="E123" s="146"/>
      <c r="F123" s="131"/>
      <c r="G123" s="145"/>
      <c r="H123" s="147"/>
      <c r="I123" s="147"/>
      <c r="J123" s="112">
        <f>'5-Buget_cerere'!J50</f>
        <v>0</v>
      </c>
      <c r="K123" s="112">
        <f>'5-Buget_cerere'!K50</f>
        <v>0</v>
      </c>
    </row>
    <row r="124" spans="2:11" s="104" customFormat="1" hidden="1" x14ac:dyDescent="0.2">
      <c r="B124" s="105"/>
      <c r="C124" s="146"/>
      <c r="D124" s="146"/>
      <c r="E124" s="146"/>
      <c r="F124" s="131"/>
      <c r="G124" s="145"/>
      <c r="H124" s="147"/>
      <c r="I124" s="147"/>
      <c r="J124" s="112">
        <f>'5-Buget_cerere'!J51</f>
        <v>0</v>
      </c>
      <c r="K124" s="112">
        <f>'5-Buget_cerere'!K51</f>
        <v>0</v>
      </c>
    </row>
    <row r="125" spans="2:11" s="104" customFormat="1" hidden="1" x14ac:dyDescent="0.2">
      <c r="B125" s="105"/>
      <c r="C125" s="146"/>
      <c r="D125" s="146"/>
      <c r="E125" s="146"/>
      <c r="F125" s="131"/>
      <c r="G125" s="145"/>
      <c r="H125" s="147"/>
      <c r="I125" s="147"/>
      <c r="J125" s="112">
        <f>'5-Buget_cerere'!J52</f>
        <v>0</v>
      </c>
      <c r="K125" s="112">
        <f>'5-Buget_cerere'!K52</f>
        <v>0</v>
      </c>
    </row>
    <row r="126" spans="2:11" x14ac:dyDescent="0.2">
      <c r="B126" s="93"/>
      <c r="C126" s="143"/>
      <c r="D126" s="143"/>
      <c r="E126" s="143"/>
      <c r="F126" s="138"/>
      <c r="G126" s="148"/>
      <c r="H126" s="143"/>
      <c r="I126" s="138"/>
      <c r="J126" s="579"/>
      <c r="K126" s="579"/>
    </row>
    <row r="127" spans="2:11" x14ac:dyDescent="0.2">
      <c r="B127" s="99" t="s">
        <v>374</v>
      </c>
      <c r="C127" s="100"/>
      <c r="D127" s="100"/>
      <c r="E127" s="100"/>
      <c r="F127" s="100">
        <f>F57+F23+F5</f>
        <v>0</v>
      </c>
      <c r="G127" s="100" t="str">
        <f t="shared" si="9"/>
        <v/>
      </c>
      <c r="H127" s="100">
        <f>H57+H23+H5</f>
        <v>0</v>
      </c>
      <c r="I127" s="100">
        <f>I57+I23+I5</f>
        <v>0</v>
      </c>
      <c r="J127" s="580"/>
      <c r="K127" s="580"/>
    </row>
    <row r="128" spans="2:11" x14ac:dyDescent="0.2">
      <c r="B128" s="93"/>
      <c r="C128" s="103"/>
      <c r="D128" s="103"/>
      <c r="E128" s="103"/>
      <c r="F128" s="144" t="str">
        <f>IF(F127&lt;&gt;F129,"Eroare!","")</f>
        <v/>
      </c>
      <c r="G128" s="144"/>
      <c r="H128" s="144" t="str">
        <f t="shared" ref="H128:I128" si="19">IF(H127&lt;&gt;H129,"Eroare!","")</f>
        <v/>
      </c>
      <c r="I128" s="144" t="str">
        <f t="shared" si="19"/>
        <v/>
      </c>
      <c r="J128" s="111"/>
      <c r="K128" s="111"/>
    </row>
    <row r="129" spans="6:9" x14ac:dyDescent="0.2">
      <c r="F129" s="127">
        <f>'5-Buget_cerere'!C52+'5-Buget_cerere'!F52</f>
        <v>0</v>
      </c>
      <c r="H129" s="127">
        <f>'5-Buget_cerere'!C52</f>
        <v>0</v>
      </c>
      <c r="I129" s="127">
        <f>'5-Buget_cerere'!F52</f>
        <v>0</v>
      </c>
    </row>
    <row r="131" spans="6:9" x14ac:dyDescent="0.2">
      <c r="F131" s="127">
        <f>F127-F129</f>
        <v>0</v>
      </c>
    </row>
  </sheetData>
  <sheetProtection algorithmName="SHA-512" hashValue="RDql4qtTg/9i7B8SlhK+zIeOEMr/4sXIXvuoN2c/SFboLt2Q/pDRN0TGplxAN06MrvXvQdpTMXmJzKx1tztCeA==" saltValue="tghdKPPxr0N7e43bpmyqhw==" spinCount="100000" sheet="1" objects="1" scenarios="1"/>
  <mergeCells count="2">
    <mergeCell ref="A2:J2"/>
    <mergeCell ref="B1:K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309"/>
  <sheetViews>
    <sheetView workbookViewId="0">
      <pane xSplit="4" ySplit="7" topLeftCell="AC8" activePane="bottomRight" state="frozen"/>
      <selection pane="topRight" activeCell="C1" sqref="C1"/>
      <selection pane="bottomLeft" activeCell="A8" sqref="A8"/>
      <selection pane="bottomRight" activeCell="AC202" sqref="AC202"/>
    </sheetView>
  </sheetViews>
  <sheetFormatPr defaultColWidth="8.85546875" defaultRowHeight="11.25" x14ac:dyDescent="0.2"/>
  <cols>
    <col min="1" max="1" width="4.140625" style="123" hidden="1" customWidth="1"/>
    <col min="2" max="2" width="4.140625" style="123" customWidth="1"/>
    <col min="3" max="3" width="26.85546875" style="461" customWidth="1"/>
    <col min="4" max="4" width="10" style="647" bestFit="1" customWidth="1"/>
    <col min="5" max="18" width="10.7109375" style="307" bestFit="1" customWidth="1"/>
    <col min="19" max="24" width="10.7109375" style="435" bestFit="1" customWidth="1"/>
    <col min="25" max="29" width="9.7109375" style="123" customWidth="1"/>
    <col min="30" max="44" width="9.28515625" style="123" bestFit="1" customWidth="1"/>
    <col min="45" max="16384" width="8.85546875" style="123"/>
  </cols>
  <sheetData>
    <row r="1" spans="1:44" x14ac:dyDescent="0.2">
      <c r="C1" s="821" t="s">
        <v>471</v>
      </c>
      <c r="D1" s="821"/>
      <c r="E1" s="821"/>
      <c r="F1" s="821"/>
      <c r="G1" s="821"/>
      <c r="H1" s="467"/>
      <c r="I1" s="467"/>
      <c r="J1" s="467"/>
      <c r="K1" s="467"/>
      <c r="L1" s="548"/>
      <c r="M1" s="467"/>
      <c r="N1" s="467"/>
    </row>
    <row r="2" spans="1:44" x14ac:dyDescent="0.2">
      <c r="C2" s="436"/>
      <c r="D2" s="641"/>
      <c r="E2" s="468"/>
      <c r="F2" s="467"/>
      <c r="G2" s="467"/>
      <c r="H2" s="467"/>
      <c r="I2" s="467"/>
      <c r="J2" s="467"/>
      <c r="K2" s="467"/>
      <c r="L2" s="467"/>
      <c r="M2" s="467"/>
      <c r="N2" s="467"/>
    </row>
    <row r="3" spans="1:44" ht="27.75" customHeight="1" x14ac:dyDescent="0.2">
      <c r="C3" s="822" t="s">
        <v>563</v>
      </c>
      <c r="D3" s="822"/>
      <c r="E3" s="822"/>
      <c r="F3" s="822"/>
      <c r="G3" s="822"/>
      <c r="H3" s="822"/>
      <c r="I3" s="822"/>
      <c r="J3" s="822"/>
      <c r="K3" s="822"/>
      <c r="L3" s="822"/>
      <c r="M3" s="822"/>
      <c r="N3" s="822"/>
    </row>
    <row r="4" spans="1:44" s="437" customFormat="1" ht="33" customHeight="1" x14ac:dyDescent="0.2">
      <c r="C4" s="822" t="s">
        <v>688</v>
      </c>
      <c r="D4" s="822"/>
      <c r="E4" s="822"/>
      <c r="F4" s="822"/>
      <c r="G4" s="822"/>
      <c r="H4" s="822"/>
      <c r="I4" s="822"/>
      <c r="J4" s="469"/>
      <c r="K4" s="469"/>
      <c r="L4" s="469"/>
      <c r="M4" s="469"/>
      <c r="N4" s="469"/>
      <c r="O4" s="438"/>
      <c r="P4" s="438"/>
      <c r="Q4" s="438"/>
      <c r="R4" s="438"/>
      <c r="S4" s="438"/>
      <c r="T4" s="438"/>
      <c r="U4" s="438"/>
      <c r="V4" s="438"/>
      <c r="W4" s="438"/>
      <c r="X4" s="438"/>
    </row>
    <row r="5" spans="1:44" s="437" customFormat="1" x14ac:dyDescent="0.2">
      <c r="B5" s="466"/>
      <c r="C5" s="823" t="s">
        <v>472</v>
      </c>
      <c r="D5" s="823"/>
      <c r="E5" s="823"/>
      <c r="F5" s="823"/>
      <c r="G5" s="823"/>
      <c r="H5" s="823"/>
      <c r="I5" s="823"/>
      <c r="J5" s="595"/>
      <c r="K5" s="595"/>
      <c r="L5" s="595"/>
      <c r="M5" s="595"/>
      <c r="N5" s="595"/>
      <c r="O5" s="596"/>
      <c r="P5" s="596"/>
      <c r="Q5" s="596"/>
      <c r="R5" s="596"/>
      <c r="S5" s="596"/>
      <c r="T5" s="596"/>
      <c r="U5" s="596"/>
      <c r="V5" s="596"/>
      <c r="W5" s="596"/>
      <c r="X5" s="596"/>
      <c r="Y5" s="466"/>
      <c r="Z5" s="466"/>
      <c r="AA5" s="466"/>
      <c r="AB5" s="466"/>
      <c r="AC5" s="466"/>
      <c r="AD5" s="466"/>
      <c r="AE5" s="466"/>
      <c r="AF5" s="466"/>
      <c r="AG5" s="466"/>
      <c r="AH5" s="466"/>
      <c r="AI5" s="466"/>
      <c r="AJ5" s="466"/>
      <c r="AK5" s="466"/>
      <c r="AL5" s="466"/>
      <c r="AM5" s="466"/>
      <c r="AN5" s="466"/>
      <c r="AO5" s="466"/>
      <c r="AP5" s="466"/>
      <c r="AQ5" s="466"/>
      <c r="AR5" s="466"/>
    </row>
    <row r="6" spans="1:44" s="437" customFormat="1" ht="19.899999999999999" customHeight="1" x14ac:dyDescent="0.2">
      <c r="B6" s="466"/>
      <c r="C6" s="581"/>
      <c r="D6" s="642"/>
      <c r="E6" s="303">
        <v>1</v>
      </c>
      <c r="F6" s="303">
        <v>2</v>
      </c>
      <c r="G6" s="303">
        <v>3</v>
      </c>
      <c r="H6" s="303">
        <v>4</v>
      </c>
      <c r="I6" s="303">
        <v>5</v>
      </c>
      <c r="J6" s="303">
        <v>6</v>
      </c>
      <c r="K6" s="303">
        <v>7</v>
      </c>
      <c r="L6" s="303">
        <v>8</v>
      </c>
      <c r="M6" s="303">
        <v>9</v>
      </c>
      <c r="N6" s="303">
        <v>10</v>
      </c>
      <c r="O6" s="303">
        <v>11</v>
      </c>
      <c r="P6" s="303">
        <v>12</v>
      </c>
      <c r="Q6" s="303">
        <v>13</v>
      </c>
      <c r="R6" s="303">
        <v>14</v>
      </c>
      <c r="S6" s="303">
        <v>15</v>
      </c>
      <c r="T6" s="303">
        <v>16</v>
      </c>
      <c r="U6" s="303">
        <v>17</v>
      </c>
      <c r="V6" s="303">
        <v>18</v>
      </c>
      <c r="W6" s="303">
        <v>19</v>
      </c>
      <c r="X6" s="303">
        <v>20</v>
      </c>
      <c r="Y6" s="303">
        <v>21</v>
      </c>
      <c r="Z6" s="303">
        <v>22</v>
      </c>
      <c r="AA6" s="303">
        <v>23</v>
      </c>
      <c r="AB6" s="303">
        <v>24</v>
      </c>
      <c r="AC6" s="303">
        <v>25</v>
      </c>
      <c r="AD6" s="303">
        <v>26</v>
      </c>
      <c r="AE6" s="303">
        <v>27</v>
      </c>
      <c r="AF6" s="303">
        <v>28</v>
      </c>
      <c r="AG6" s="303">
        <v>29</v>
      </c>
      <c r="AH6" s="303">
        <v>30</v>
      </c>
      <c r="AI6" s="303">
        <v>31</v>
      </c>
      <c r="AJ6" s="303">
        <v>32</v>
      </c>
      <c r="AK6" s="303">
        <v>33</v>
      </c>
      <c r="AL6" s="303">
        <v>34</v>
      </c>
      <c r="AM6" s="303">
        <v>35</v>
      </c>
      <c r="AN6" s="303">
        <v>36</v>
      </c>
      <c r="AO6" s="303">
        <v>37</v>
      </c>
      <c r="AP6" s="303">
        <v>38</v>
      </c>
      <c r="AQ6" s="303">
        <v>39</v>
      </c>
      <c r="AR6" s="303">
        <v>40</v>
      </c>
    </row>
    <row r="7" spans="1:44" s="437" customFormat="1" x14ac:dyDescent="0.2">
      <c r="B7" s="466"/>
      <c r="C7" s="439"/>
      <c r="D7" s="643" t="s">
        <v>473</v>
      </c>
      <c r="E7" s="303">
        <v>1</v>
      </c>
      <c r="F7" s="303">
        <v>2</v>
      </c>
      <c r="G7" s="303">
        <v>3</v>
      </c>
      <c r="H7" s="303">
        <v>4</v>
      </c>
      <c r="I7" s="303">
        <v>5</v>
      </c>
      <c r="J7" s="303">
        <v>6</v>
      </c>
      <c r="K7" s="303">
        <v>7</v>
      </c>
      <c r="L7" s="303">
        <v>8</v>
      </c>
      <c r="M7" s="303">
        <v>9</v>
      </c>
      <c r="N7" s="303">
        <v>10</v>
      </c>
      <c r="O7" s="303">
        <v>11</v>
      </c>
      <c r="P7" s="303">
        <v>12</v>
      </c>
      <c r="Q7" s="303">
        <v>13</v>
      </c>
      <c r="R7" s="303">
        <v>14</v>
      </c>
      <c r="S7" s="303">
        <v>15</v>
      </c>
      <c r="T7" s="303">
        <v>16</v>
      </c>
      <c r="U7" s="303">
        <v>17</v>
      </c>
      <c r="V7" s="303">
        <v>18</v>
      </c>
      <c r="W7" s="303">
        <v>19</v>
      </c>
      <c r="X7" s="303">
        <f>W7+1</f>
        <v>20</v>
      </c>
      <c r="Y7" s="303">
        <f t="shared" ref="Y7:AR7" si="0">X7+1</f>
        <v>21</v>
      </c>
      <c r="Z7" s="303">
        <f t="shared" si="0"/>
        <v>22</v>
      </c>
      <c r="AA7" s="303">
        <f t="shared" si="0"/>
        <v>23</v>
      </c>
      <c r="AB7" s="303">
        <f t="shared" si="0"/>
        <v>24</v>
      </c>
      <c r="AC7" s="303">
        <f t="shared" si="0"/>
        <v>25</v>
      </c>
      <c r="AD7" s="303">
        <f t="shared" si="0"/>
        <v>26</v>
      </c>
      <c r="AE7" s="303">
        <f t="shared" si="0"/>
        <v>27</v>
      </c>
      <c r="AF7" s="303">
        <f t="shared" si="0"/>
        <v>28</v>
      </c>
      <c r="AG7" s="303">
        <f t="shared" si="0"/>
        <v>29</v>
      </c>
      <c r="AH7" s="303">
        <f t="shared" si="0"/>
        <v>30</v>
      </c>
      <c r="AI7" s="303">
        <f t="shared" si="0"/>
        <v>31</v>
      </c>
      <c r="AJ7" s="303">
        <f t="shared" si="0"/>
        <v>32</v>
      </c>
      <c r="AK7" s="303">
        <f t="shared" si="0"/>
        <v>33</v>
      </c>
      <c r="AL7" s="303">
        <f t="shared" si="0"/>
        <v>34</v>
      </c>
      <c r="AM7" s="303">
        <f t="shared" si="0"/>
        <v>35</v>
      </c>
      <c r="AN7" s="303">
        <f t="shared" si="0"/>
        <v>36</v>
      </c>
      <c r="AO7" s="303">
        <f t="shared" si="0"/>
        <v>37</v>
      </c>
      <c r="AP7" s="303">
        <f t="shared" si="0"/>
        <v>38</v>
      </c>
      <c r="AQ7" s="303">
        <f t="shared" si="0"/>
        <v>39</v>
      </c>
      <c r="AR7" s="303">
        <f t="shared" si="0"/>
        <v>40</v>
      </c>
    </row>
    <row r="8" spans="1:44" s="437" customFormat="1" x14ac:dyDescent="0.2">
      <c r="B8" s="466"/>
      <c r="C8" s="440" t="s">
        <v>474</v>
      </c>
      <c r="D8" s="644"/>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row>
    <row r="9" spans="1:44" s="437" customFormat="1" ht="78.75" x14ac:dyDescent="0.2">
      <c r="A9" s="437">
        <v>1</v>
      </c>
      <c r="B9" s="466">
        <v>1</v>
      </c>
      <c r="C9" s="441" t="s">
        <v>665</v>
      </c>
      <c r="D9" s="645">
        <f>SUM(E9:AR9)</f>
        <v>0</v>
      </c>
      <c r="E9" s="443">
        <v>0</v>
      </c>
      <c r="F9" s="443">
        <v>0</v>
      </c>
      <c r="G9" s="443">
        <v>0</v>
      </c>
      <c r="H9" s="443">
        <v>0</v>
      </c>
      <c r="I9" s="443">
        <v>0</v>
      </c>
      <c r="J9" s="443">
        <v>0</v>
      </c>
      <c r="K9" s="443">
        <v>0</v>
      </c>
      <c r="L9" s="443">
        <v>0</v>
      </c>
      <c r="M9" s="443">
        <v>0</v>
      </c>
      <c r="N9" s="443">
        <v>0</v>
      </c>
      <c r="O9" s="443">
        <v>0</v>
      </c>
      <c r="P9" s="443">
        <v>0</v>
      </c>
      <c r="Q9" s="443">
        <v>0</v>
      </c>
      <c r="R9" s="443">
        <v>0</v>
      </c>
      <c r="S9" s="443">
        <v>0</v>
      </c>
      <c r="T9" s="443">
        <v>0</v>
      </c>
      <c r="U9" s="443">
        <v>0</v>
      </c>
      <c r="V9" s="443">
        <v>0</v>
      </c>
      <c r="W9" s="443">
        <v>0</v>
      </c>
      <c r="X9" s="443">
        <v>0</v>
      </c>
      <c r="Y9" s="443">
        <v>0</v>
      </c>
      <c r="Z9" s="443">
        <v>0</v>
      </c>
      <c r="AA9" s="443">
        <v>0</v>
      </c>
      <c r="AB9" s="443">
        <v>0</v>
      </c>
      <c r="AC9" s="443">
        <v>0</v>
      </c>
      <c r="AD9" s="443">
        <v>0</v>
      </c>
      <c r="AE9" s="443">
        <v>0</v>
      </c>
      <c r="AF9" s="443">
        <v>0</v>
      </c>
      <c r="AG9" s="443">
        <v>0</v>
      </c>
      <c r="AH9" s="443">
        <v>0</v>
      </c>
      <c r="AI9" s="443">
        <v>0</v>
      </c>
      <c r="AJ9" s="443">
        <v>0</v>
      </c>
      <c r="AK9" s="443">
        <v>0</v>
      </c>
      <c r="AL9" s="443">
        <v>0</v>
      </c>
      <c r="AM9" s="443">
        <v>0</v>
      </c>
      <c r="AN9" s="443">
        <v>0</v>
      </c>
      <c r="AO9" s="443">
        <v>0</v>
      </c>
      <c r="AP9" s="443">
        <v>0</v>
      </c>
      <c r="AQ9" s="443">
        <v>0</v>
      </c>
      <c r="AR9" s="443">
        <v>0</v>
      </c>
    </row>
    <row r="10" spans="1:44" s="437" customFormat="1" ht="33.75" x14ac:dyDescent="0.2">
      <c r="A10" s="437">
        <v>2</v>
      </c>
      <c r="B10" s="466">
        <v>2</v>
      </c>
      <c r="C10" s="441" t="s">
        <v>666</v>
      </c>
      <c r="D10" s="645">
        <f t="shared" ref="D10:D38" si="1">SUM(E10:AR10)</f>
        <v>0</v>
      </c>
      <c r="E10" s="443">
        <v>0</v>
      </c>
      <c r="F10" s="443">
        <v>0</v>
      </c>
      <c r="G10" s="443">
        <v>0</v>
      </c>
      <c r="H10" s="443">
        <v>0</v>
      </c>
      <c r="I10" s="443">
        <v>0</v>
      </c>
      <c r="J10" s="443">
        <v>0</v>
      </c>
      <c r="K10" s="443">
        <v>0</v>
      </c>
      <c r="L10" s="443">
        <v>0</v>
      </c>
      <c r="M10" s="443">
        <v>0</v>
      </c>
      <c r="N10" s="443">
        <v>0</v>
      </c>
      <c r="O10" s="443">
        <v>0</v>
      </c>
      <c r="P10" s="443">
        <v>0</v>
      </c>
      <c r="Q10" s="443">
        <v>0</v>
      </c>
      <c r="R10" s="443">
        <v>0</v>
      </c>
      <c r="S10" s="443">
        <v>0</v>
      </c>
      <c r="T10" s="443">
        <v>0</v>
      </c>
      <c r="U10" s="443">
        <v>0</v>
      </c>
      <c r="V10" s="443">
        <v>0</v>
      </c>
      <c r="W10" s="443">
        <v>0</v>
      </c>
      <c r="X10" s="443">
        <v>0</v>
      </c>
      <c r="Y10" s="443">
        <v>0</v>
      </c>
      <c r="Z10" s="443">
        <v>0</v>
      </c>
      <c r="AA10" s="443">
        <v>0</v>
      </c>
      <c r="AB10" s="443">
        <v>0</v>
      </c>
      <c r="AC10" s="443">
        <v>0</v>
      </c>
      <c r="AD10" s="443">
        <v>0</v>
      </c>
      <c r="AE10" s="443">
        <v>0</v>
      </c>
      <c r="AF10" s="443">
        <v>0</v>
      </c>
      <c r="AG10" s="443">
        <v>0</v>
      </c>
      <c r="AH10" s="443">
        <v>0</v>
      </c>
      <c r="AI10" s="443">
        <v>0</v>
      </c>
      <c r="AJ10" s="443">
        <v>0</v>
      </c>
      <c r="AK10" s="443">
        <v>0</v>
      </c>
      <c r="AL10" s="443">
        <v>0</v>
      </c>
      <c r="AM10" s="443">
        <v>0</v>
      </c>
      <c r="AN10" s="443">
        <v>0</v>
      </c>
      <c r="AO10" s="443">
        <v>0</v>
      </c>
      <c r="AP10" s="443">
        <v>0</v>
      </c>
      <c r="AQ10" s="443">
        <v>0</v>
      </c>
      <c r="AR10" s="443">
        <v>0</v>
      </c>
    </row>
    <row r="11" spans="1:44" s="437" customFormat="1" x14ac:dyDescent="0.2">
      <c r="A11" s="437">
        <v>3</v>
      </c>
      <c r="B11" s="466">
        <v>3</v>
      </c>
      <c r="C11" s="441" t="s">
        <v>667</v>
      </c>
      <c r="D11" s="645">
        <f t="shared" si="1"/>
        <v>0</v>
      </c>
      <c r="E11" s="443">
        <v>0</v>
      </c>
      <c r="F11" s="443">
        <v>0</v>
      </c>
      <c r="G11" s="443">
        <v>0</v>
      </c>
      <c r="H11" s="443">
        <v>0</v>
      </c>
      <c r="I11" s="443">
        <v>0</v>
      </c>
      <c r="J11" s="443">
        <v>0</v>
      </c>
      <c r="K11" s="443">
        <v>0</v>
      </c>
      <c r="L11" s="443">
        <v>0</v>
      </c>
      <c r="M11" s="443">
        <v>0</v>
      </c>
      <c r="N11" s="443">
        <v>0</v>
      </c>
      <c r="O11" s="443">
        <v>0</v>
      </c>
      <c r="P11" s="443">
        <v>0</v>
      </c>
      <c r="Q11" s="443">
        <v>0</v>
      </c>
      <c r="R11" s="443">
        <v>0</v>
      </c>
      <c r="S11" s="443">
        <v>0</v>
      </c>
      <c r="T11" s="443">
        <v>0</v>
      </c>
      <c r="U11" s="443">
        <v>0</v>
      </c>
      <c r="V11" s="443">
        <v>0</v>
      </c>
      <c r="W11" s="443">
        <v>0</v>
      </c>
      <c r="X11" s="443">
        <v>0</v>
      </c>
      <c r="Y11" s="443">
        <v>0</v>
      </c>
      <c r="Z11" s="443">
        <v>0</v>
      </c>
      <c r="AA11" s="443">
        <v>0</v>
      </c>
      <c r="AB11" s="443">
        <v>0</v>
      </c>
      <c r="AC11" s="443">
        <v>0</v>
      </c>
      <c r="AD11" s="443">
        <v>0</v>
      </c>
      <c r="AE11" s="443">
        <v>0</v>
      </c>
      <c r="AF11" s="443">
        <v>0</v>
      </c>
      <c r="AG11" s="443">
        <v>0</v>
      </c>
      <c r="AH11" s="443">
        <v>0</v>
      </c>
      <c r="AI11" s="443">
        <v>0</v>
      </c>
      <c r="AJ11" s="443">
        <v>0</v>
      </c>
      <c r="AK11" s="443">
        <v>0</v>
      </c>
      <c r="AL11" s="443">
        <v>0</v>
      </c>
      <c r="AM11" s="443">
        <v>0</v>
      </c>
      <c r="AN11" s="443">
        <v>0</v>
      </c>
      <c r="AO11" s="443">
        <v>0</v>
      </c>
      <c r="AP11" s="443">
        <v>0</v>
      </c>
      <c r="AQ11" s="443">
        <v>0</v>
      </c>
      <c r="AR11" s="443">
        <v>0</v>
      </c>
    </row>
    <row r="12" spans="1:44" s="437" customFormat="1" ht="22.5" x14ac:dyDescent="0.2">
      <c r="A12" s="437">
        <v>4</v>
      </c>
      <c r="B12" s="466">
        <v>4</v>
      </c>
      <c r="C12" s="441" t="s">
        <v>668</v>
      </c>
      <c r="D12" s="645">
        <f t="shared" si="1"/>
        <v>0</v>
      </c>
      <c r="E12" s="443">
        <v>0</v>
      </c>
      <c r="F12" s="443">
        <v>0</v>
      </c>
      <c r="G12" s="443">
        <v>0</v>
      </c>
      <c r="H12" s="443">
        <v>0</v>
      </c>
      <c r="I12" s="443">
        <v>0</v>
      </c>
      <c r="J12" s="443">
        <v>0</v>
      </c>
      <c r="K12" s="443">
        <v>0</v>
      </c>
      <c r="L12" s="443">
        <v>0</v>
      </c>
      <c r="M12" s="443">
        <v>0</v>
      </c>
      <c r="N12" s="443">
        <v>0</v>
      </c>
      <c r="O12" s="443">
        <v>0</v>
      </c>
      <c r="P12" s="443">
        <v>0</v>
      </c>
      <c r="Q12" s="443">
        <v>0</v>
      </c>
      <c r="R12" s="443">
        <v>0</v>
      </c>
      <c r="S12" s="443">
        <v>0</v>
      </c>
      <c r="T12" s="443">
        <v>0</v>
      </c>
      <c r="U12" s="443">
        <v>0</v>
      </c>
      <c r="V12" s="443">
        <v>0</v>
      </c>
      <c r="W12" s="443">
        <v>0</v>
      </c>
      <c r="X12" s="443">
        <v>0</v>
      </c>
      <c r="Y12" s="443">
        <v>0</v>
      </c>
      <c r="Z12" s="443">
        <v>0</v>
      </c>
      <c r="AA12" s="443">
        <v>0</v>
      </c>
      <c r="AB12" s="443">
        <v>0</v>
      </c>
      <c r="AC12" s="443">
        <v>0</v>
      </c>
      <c r="AD12" s="443">
        <v>0</v>
      </c>
      <c r="AE12" s="443">
        <v>0</v>
      </c>
      <c r="AF12" s="443">
        <v>0</v>
      </c>
      <c r="AG12" s="443">
        <v>0</v>
      </c>
      <c r="AH12" s="443">
        <v>0</v>
      </c>
      <c r="AI12" s="443">
        <v>0</v>
      </c>
      <c r="AJ12" s="443">
        <v>0</v>
      </c>
      <c r="AK12" s="443">
        <v>0</v>
      </c>
      <c r="AL12" s="443">
        <v>0</v>
      </c>
      <c r="AM12" s="443">
        <v>0</v>
      </c>
      <c r="AN12" s="443">
        <v>0</v>
      </c>
      <c r="AO12" s="443">
        <v>0</v>
      </c>
      <c r="AP12" s="443">
        <v>0</v>
      </c>
      <c r="AQ12" s="443">
        <v>0</v>
      </c>
      <c r="AR12" s="443">
        <v>0</v>
      </c>
    </row>
    <row r="13" spans="1:44" s="437" customFormat="1" ht="22.5" x14ac:dyDescent="0.2">
      <c r="A13" s="437">
        <v>5</v>
      </c>
      <c r="B13" s="466">
        <v>5</v>
      </c>
      <c r="C13" s="439" t="s">
        <v>695</v>
      </c>
      <c r="D13" s="645">
        <f t="shared" si="1"/>
        <v>0</v>
      </c>
      <c r="E13" s="443">
        <v>0</v>
      </c>
      <c r="F13" s="443">
        <v>0</v>
      </c>
      <c r="G13" s="443">
        <v>0</v>
      </c>
      <c r="H13" s="443">
        <v>0</v>
      </c>
      <c r="I13" s="443">
        <v>0</v>
      </c>
      <c r="J13" s="443">
        <v>0</v>
      </c>
      <c r="K13" s="443">
        <v>0</v>
      </c>
      <c r="L13" s="443">
        <v>0</v>
      </c>
      <c r="M13" s="443">
        <v>0</v>
      </c>
      <c r="N13" s="443">
        <v>0</v>
      </c>
      <c r="O13" s="443">
        <v>0</v>
      </c>
      <c r="P13" s="443">
        <v>0</v>
      </c>
      <c r="Q13" s="443">
        <v>0</v>
      </c>
      <c r="R13" s="443">
        <v>0</v>
      </c>
      <c r="S13" s="443">
        <v>0</v>
      </c>
      <c r="T13" s="443">
        <v>0</v>
      </c>
      <c r="U13" s="443">
        <v>0</v>
      </c>
      <c r="V13" s="443">
        <v>0</v>
      </c>
      <c r="W13" s="443">
        <v>0</v>
      </c>
      <c r="X13" s="443">
        <v>0</v>
      </c>
      <c r="Y13" s="443">
        <v>0</v>
      </c>
      <c r="Z13" s="443">
        <v>0</v>
      </c>
      <c r="AA13" s="443">
        <v>0</v>
      </c>
      <c r="AB13" s="443">
        <v>0</v>
      </c>
      <c r="AC13" s="443">
        <v>0</v>
      </c>
      <c r="AD13" s="443">
        <v>0</v>
      </c>
      <c r="AE13" s="443">
        <v>0</v>
      </c>
      <c r="AF13" s="443">
        <v>0</v>
      </c>
      <c r="AG13" s="443">
        <v>0</v>
      </c>
      <c r="AH13" s="443">
        <v>0</v>
      </c>
      <c r="AI13" s="443">
        <v>0</v>
      </c>
      <c r="AJ13" s="443">
        <v>0</v>
      </c>
      <c r="AK13" s="443">
        <v>0</v>
      </c>
      <c r="AL13" s="443">
        <v>0</v>
      </c>
      <c r="AM13" s="443">
        <v>0</v>
      </c>
      <c r="AN13" s="443">
        <v>0</v>
      </c>
      <c r="AO13" s="443">
        <v>0</v>
      </c>
      <c r="AP13" s="443">
        <v>0</v>
      </c>
      <c r="AQ13" s="443">
        <v>0</v>
      </c>
      <c r="AR13" s="443">
        <v>0</v>
      </c>
    </row>
    <row r="14" spans="1:44" s="437" customFormat="1" ht="33.75" x14ac:dyDescent="0.2">
      <c r="A14" s="437">
        <v>6</v>
      </c>
      <c r="B14" s="466">
        <v>6</v>
      </c>
      <c r="C14" s="439" t="s">
        <v>692</v>
      </c>
      <c r="D14" s="645">
        <f t="shared" si="1"/>
        <v>0</v>
      </c>
      <c r="E14" s="443">
        <v>0</v>
      </c>
      <c r="F14" s="443">
        <v>0</v>
      </c>
      <c r="G14" s="443">
        <v>0</v>
      </c>
      <c r="H14" s="443">
        <v>0</v>
      </c>
      <c r="I14" s="443">
        <v>0</v>
      </c>
      <c r="J14" s="443">
        <v>0</v>
      </c>
      <c r="K14" s="443">
        <v>0</v>
      </c>
      <c r="L14" s="443">
        <v>0</v>
      </c>
      <c r="M14" s="443">
        <v>0</v>
      </c>
      <c r="N14" s="443">
        <v>0</v>
      </c>
      <c r="O14" s="443">
        <v>0</v>
      </c>
      <c r="P14" s="443">
        <v>0</v>
      </c>
      <c r="Q14" s="443">
        <v>0</v>
      </c>
      <c r="R14" s="443">
        <v>0</v>
      </c>
      <c r="S14" s="443">
        <v>0</v>
      </c>
      <c r="T14" s="443">
        <v>0</v>
      </c>
      <c r="U14" s="443">
        <v>0</v>
      </c>
      <c r="V14" s="443">
        <v>0</v>
      </c>
      <c r="W14" s="443">
        <v>0</v>
      </c>
      <c r="X14" s="443">
        <v>0</v>
      </c>
      <c r="Y14" s="443">
        <v>0</v>
      </c>
      <c r="Z14" s="443">
        <v>0</v>
      </c>
      <c r="AA14" s="443">
        <v>0</v>
      </c>
      <c r="AB14" s="443">
        <v>0</v>
      </c>
      <c r="AC14" s="443">
        <v>0</v>
      </c>
      <c r="AD14" s="443">
        <v>0</v>
      </c>
      <c r="AE14" s="443">
        <v>0</v>
      </c>
      <c r="AF14" s="443">
        <v>0</v>
      </c>
      <c r="AG14" s="443">
        <v>0</v>
      </c>
      <c r="AH14" s="443">
        <v>0</v>
      </c>
      <c r="AI14" s="443">
        <v>0</v>
      </c>
      <c r="AJ14" s="443">
        <v>0</v>
      </c>
      <c r="AK14" s="443">
        <v>0</v>
      </c>
      <c r="AL14" s="443">
        <v>0</v>
      </c>
      <c r="AM14" s="443">
        <v>0</v>
      </c>
      <c r="AN14" s="443">
        <v>0</v>
      </c>
      <c r="AO14" s="443">
        <v>0</v>
      </c>
      <c r="AP14" s="443">
        <v>0</v>
      </c>
      <c r="AQ14" s="443">
        <v>0</v>
      </c>
      <c r="AR14" s="443">
        <v>0</v>
      </c>
    </row>
    <row r="15" spans="1:44" s="437" customFormat="1" ht="36.6" customHeight="1" x14ac:dyDescent="0.2">
      <c r="A15" s="437">
        <v>7</v>
      </c>
      <c r="B15" s="466">
        <v>7</v>
      </c>
      <c r="C15" s="439" t="s">
        <v>669</v>
      </c>
      <c r="D15" s="645">
        <f t="shared" si="1"/>
        <v>0</v>
      </c>
      <c r="E15" s="443">
        <v>0</v>
      </c>
      <c r="F15" s="443">
        <v>0</v>
      </c>
      <c r="G15" s="443">
        <v>0</v>
      </c>
      <c r="H15" s="443">
        <v>0</v>
      </c>
      <c r="I15" s="443">
        <v>0</v>
      </c>
      <c r="J15" s="443">
        <v>0</v>
      </c>
      <c r="K15" s="443">
        <v>0</v>
      </c>
      <c r="L15" s="443">
        <v>0</v>
      </c>
      <c r="M15" s="443">
        <v>0</v>
      </c>
      <c r="N15" s="443">
        <v>0</v>
      </c>
      <c r="O15" s="443">
        <v>0</v>
      </c>
      <c r="P15" s="443">
        <v>0</v>
      </c>
      <c r="Q15" s="443">
        <v>0</v>
      </c>
      <c r="R15" s="443">
        <v>0</v>
      </c>
      <c r="S15" s="443">
        <v>0</v>
      </c>
      <c r="T15" s="443">
        <v>0</v>
      </c>
      <c r="U15" s="443">
        <v>0</v>
      </c>
      <c r="V15" s="443">
        <v>0</v>
      </c>
      <c r="W15" s="443">
        <v>0</v>
      </c>
      <c r="X15" s="443">
        <v>0</v>
      </c>
      <c r="Y15" s="443">
        <v>0</v>
      </c>
      <c r="Z15" s="443">
        <v>0</v>
      </c>
      <c r="AA15" s="443">
        <v>0</v>
      </c>
      <c r="AB15" s="443">
        <v>0</v>
      </c>
      <c r="AC15" s="443">
        <v>0</v>
      </c>
      <c r="AD15" s="443">
        <v>0</v>
      </c>
      <c r="AE15" s="443">
        <v>0</v>
      </c>
      <c r="AF15" s="443">
        <v>0</v>
      </c>
      <c r="AG15" s="443">
        <v>0</v>
      </c>
      <c r="AH15" s="443">
        <v>0</v>
      </c>
      <c r="AI15" s="443">
        <v>0</v>
      </c>
      <c r="AJ15" s="443">
        <v>0</v>
      </c>
      <c r="AK15" s="443">
        <v>0</v>
      </c>
      <c r="AL15" s="443">
        <v>0</v>
      </c>
      <c r="AM15" s="443">
        <v>0</v>
      </c>
      <c r="AN15" s="443">
        <v>0</v>
      </c>
      <c r="AO15" s="443">
        <v>0</v>
      </c>
      <c r="AP15" s="443">
        <v>0</v>
      </c>
      <c r="AQ15" s="443">
        <v>0</v>
      </c>
      <c r="AR15" s="443">
        <v>0</v>
      </c>
    </row>
    <row r="16" spans="1:44" s="437" customFormat="1" ht="22.5" x14ac:dyDescent="0.2">
      <c r="B16" s="466">
        <v>8</v>
      </c>
      <c r="C16" s="439" t="s">
        <v>693</v>
      </c>
      <c r="D16" s="645">
        <f t="shared" si="1"/>
        <v>0</v>
      </c>
      <c r="E16" s="443">
        <v>0</v>
      </c>
      <c r="F16" s="443">
        <v>0</v>
      </c>
      <c r="G16" s="443">
        <v>0</v>
      </c>
      <c r="H16" s="443">
        <v>0</v>
      </c>
      <c r="I16" s="443">
        <v>0</v>
      </c>
      <c r="J16" s="443">
        <v>0</v>
      </c>
      <c r="K16" s="443">
        <v>0</v>
      </c>
      <c r="L16" s="443">
        <v>0</v>
      </c>
      <c r="M16" s="443">
        <v>0</v>
      </c>
      <c r="N16" s="443">
        <v>0</v>
      </c>
      <c r="O16" s="443">
        <v>0</v>
      </c>
      <c r="P16" s="443">
        <v>0</v>
      </c>
      <c r="Q16" s="443">
        <v>0</v>
      </c>
      <c r="R16" s="443">
        <v>0</v>
      </c>
      <c r="S16" s="443">
        <v>0</v>
      </c>
      <c r="T16" s="443">
        <v>0</v>
      </c>
      <c r="U16" s="443">
        <v>0</v>
      </c>
      <c r="V16" s="443">
        <v>0</v>
      </c>
      <c r="W16" s="443">
        <v>0</v>
      </c>
      <c r="X16" s="443">
        <v>0</v>
      </c>
      <c r="Y16" s="443">
        <v>0</v>
      </c>
      <c r="Z16" s="443">
        <v>0</v>
      </c>
      <c r="AA16" s="443">
        <v>0</v>
      </c>
      <c r="AB16" s="443">
        <v>0</v>
      </c>
      <c r="AC16" s="443">
        <v>0</v>
      </c>
      <c r="AD16" s="443">
        <v>0</v>
      </c>
      <c r="AE16" s="443">
        <v>0</v>
      </c>
      <c r="AF16" s="443">
        <v>0</v>
      </c>
      <c r="AG16" s="443">
        <v>0</v>
      </c>
      <c r="AH16" s="443">
        <v>0</v>
      </c>
      <c r="AI16" s="443">
        <v>0</v>
      </c>
      <c r="AJ16" s="443">
        <v>0</v>
      </c>
      <c r="AK16" s="443">
        <v>0</v>
      </c>
      <c r="AL16" s="443">
        <v>0</v>
      </c>
      <c r="AM16" s="443">
        <v>0</v>
      </c>
      <c r="AN16" s="443">
        <v>0</v>
      </c>
      <c r="AO16" s="443">
        <v>0</v>
      </c>
      <c r="AP16" s="443">
        <v>0</v>
      </c>
      <c r="AQ16" s="443">
        <v>0</v>
      </c>
      <c r="AR16" s="443">
        <v>0</v>
      </c>
    </row>
    <row r="17" spans="1:44" s="437" customFormat="1" ht="33.75" x14ac:dyDescent="0.2">
      <c r="B17" s="466">
        <v>9</v>
      </c>
      <c r="C17" s="439" t="s">
        <v>694</v>
      </c>
      <c r="D17" s="645">
        <f t="shared" si="1"/>
        <v>0</v>
      </c>
      <c r="E17" s="443">
        <v>0</v>
      </c>
      <c r="F17" s="443">
        <v>0</v>
      </c>
      <c r="G17" s="443">
        <v>0</v>
      </c>
      <c r="H17" s="443">
        <v>0</v>
      </c>
      <c r="I17" s="443">
        <v>0</v>
      </c>
      <c r="J17" s="443">
        <v>0</v>
      </c>
      <c r="K17" s="443">
        <v>0</v>
      </c>
      <c r="L17" s="443">
        <v>0</v>
      </c>
      <c r="M17" s="443">
        <v>0</v>
      </c>
      <c r="N17" s="443">
        <v>0</v>
      </c>
      <c r="O17" s="443">
        <v>0</v>
      </c>
      <c r="P17" s="443">
        <v>0</v>
      </c>
      <c r="Q17" s="443">
        <v>0</v>
      </c>
      <c r="R17" s="443">
        <v>0</v>
      </c>
      <c r="S17" s="443">
        <v>0</v>
      </c>
      <c r="T17" s="443">
        <v>0</v>
      </c>
      <c r="U17" s="443">
        <v>0</v>
      </c>
      <c r="V17" s="443">
        <v>0</v>
      </c>
      <c r="W17" s="443">
        <v>0</v>
      </c>
      <c r="X17" s="443">
        <v>0</v>
      </c>
      <c r="Y17" s="443">
        <v>0</v>
      </c>
      <c r="Z17" s="443">
        <v>0</v>
      </c>
      <c r="AA17" s="443">
        <v>0</v>
      </c>
      <c r="AB17" s="443">
        <v>0</v>
      </c>
      <c r="AC17" s="443">
        <v>0</v>
      </c>
      <c r="AD17" s="443">
        <v>0</v>
      </c>
      <c r="AE17" s="443">
        <v>0</v>
      </c>
      <c r="AF17" s="443">
        <v>0</v>
      </c>
      <c r="AG17" s="443">
        <v>0</v>
      </c>
      <c r="AH17" s="443">
        <v>0</v>
      </c>
      <c r="AI17" s="443">
        <v>0</v>
      </c>
      <c r="AJ17" s="443">
        <v>0</v>
      </c>
      <c r="AK17" s="443">
        <v>0</v>
      </c>
      <c r="AL17" s="443">
        <v>0</v>
      </c>
      <c r="AM17" s="443">
        <v>0</v>
      </c>
      <c r="AN17" s="443">
        <v>0</v>
      </c>
      <c r="AO17" s="443">
        <v>0</v>
      </c>
      <c r="AP17" s="443">
        <v>0</v>
      </c>
      <c r="AQ17" s="443">
        <v>0</v>
      </c>
      <c r="AR17" s="443">
        <v>0</v>
      </c>
    </row>
    <row r="18" spans="1:44" s="437" customFormat="1" ht="22.5" x14ac:dyDescent="0.2">
      <c r="A18" s="437">
        <v>8</v>
      </c>
      <c r="B18" s="466">
        <v>10</v>
      </c>
      <c r="C18" s="441" t="s">
        <v>478</v>
      </c>
      <c r="D18" s="645">
        <f t="shared" si="1"/>
        <v>0</v>
      </c>
      <c r="E18" s="443">
        <v>0</v>
      </c>
      <c r="F18" s="443">
        <v>0</v>
      </c>
      <c r="G18" s="443">
        <v>0</v>
      </c>
      <c r="H18" s="443">
        <v>0</v>
      </c>
      <c r="I18" s="443">
        <v>0</v>
      </c>
      <c r="J18" s="443">
        <v>0</v>
      </c>
      <c r="K18" s="443">
        <v>0</v>
      </c>
      <c r="L18" s="443">
        <v>0</v>
      </c>
      <c r="M18" s="443">
        <v>0</v>
      </c>
      <c r="N18" s="443">
        <v>0</v>
      </c>
      <c r="O18" s="443">
        <v>0</v>
      </c>
      <c r="P18" s="443">
        <v>0</v>
      </c>
      <c r="Q18" s="443">
        <v>0</v>
      </c>
      <c r="R18" s="443">
        <v>0</v>
      </c>
      <c r="S18" s="443">
        <v>0</v>
      </c>
      <c r="T18" s="443">
        <v>0</v>
      </c>
      <c r="U18" s="443">
        <v>0</v>
      </c>
      <c r="V18" s="443">
        <v>0</v>
      </c>
      <c r="W18" s="443">
        <v>0</v>
      </c>
      <c r="X18" s="443">
        <v>0</v>
      </c>
      <c r="Y18" s="443">
        <v>0</v>
      </c>
      <c r="Z18" s="443">
        <v>0</v>
      </c>
      <c r="AA18" s="443">
        <v>0</v>
      </c>
      <c r="AB18" s="443">
        <v>0</v>
      </c>
      <c r="AC18" s="443">
        <v>0</v>
      </c>
      <c r="AD18" s="443">
        <v>0</v>
      </c>
      <c r="AE18" s="443">
        <v>0</v>
      </c>
      <c r="AF18" s="443">
        <v>0</v>
      </c>
      <c r="AG18" s="443">
        <v>0</v>
      </c>
      <c r="AH18" s="443">
        <v>0</v>
      </c>
      <c r="AI18" s="443">
        <v>0</v>
      </c>
      <c r="AJ18" s="443">
        <v>0</v>
      </c>
      <c r="AK18" s="443">
        <v>0</v>
      </c>
      <c r="AL18" s="443">
        <v>0</v>
      </c>
      <c r="AM18" s="443">
        <v>0</v>
      </c>
      <c r="AN18" s="443">
        <v>0</v>
      </c>
      <c r="AO18" s="443">
        <v>0</v>
      </c>
      <c r="AP18" s="443">
        <v>0</v>
      </c>
      <c r="AQ18" s="443">
        <v>0</v>
      </c>
      <c r="AR18" s="443">
        <v>0</v>
      </c>
    </row>
    <row r="19" spans="1:44" s="437" customFormat="1" ht="18" customHeight="1" x14ac:dyDescent="0.2">
      <c r="A19" s="437">
        <v>9</v>
      </c>
      <c r="B19" s="466">
        <v>11</v>
      </c>
      <c r="C19" s="442" t="s">
        <v>479</v>
      </c>
      <c r="D19" s="645">
        <f t="shared" si="1"/>
        <v>0</v>
      </c>
      <c r="E19" s="443">
        <v>0</v>
      </c>
      <c r="F19" s="443">
        <v>0</v>
      </c>
      <c r="G19" s="443">
        <v>0</v>
      </c>
      <c r="H19" s="443">
        <v>0</v>
      </c>
      <c r="I19" s="443">
        <v>0</v>
      </c>
      <c r="J19" s="443">
        <v>0</v>
      </c>
      <c r="K19" s="443">
        <v>0</v>
      </c>
      <c r="L19" s="443">
        <v>0</v>
      </c>
      <c r="M19" s="443">
        <v>0</v>
      </c>
      <c r="N19" s="443">
        <v>0</v>
      </c>
      <c r="O19" s="443">
        <v>0</v>
      </c>
      <c r="P19" s="443">
        <v>0</v>
      </c>
      <c r="Q19" s="443">
        <v>0</v>
      </c>
      <c r="R19" s="443">
        <v>0</v>
      </c>
      <c r="S19" s="443">
        <v>0</v>
      </c>
      <c r="T19" s="443">
        <v>0</v>
      </c>
      <c r="U19" s="443">
        <v>0</v>
      </c>
      <c r="V19" s="443">
        <v>0</v>
      </c>
      <c r="W19" s="443">
        <v>0</v>
      </c>
      <c r="X19" s="443">
        <v>0</v>
      </c>
      <c r="Y19" s="443">
        <v>0</v>
      </c>
      <c r="Z19" s="443">
        <v>0</v>
      </c>
      <c r="AA19" s="443">
        <v>0</v>
      </c>
      <c r="AB19" s="443">
        <v>0</v>
      </c>
      <c r="AC19" s="443">
        <v>0</v>
      </c>
      <c r="AD19" s="443">
        <v>0</v>
      </c>
      <c r="AE19" s="443">
        <v>0</v>
      </c>
      <c r="AF19" s="443">
        <v>0</v>
      </c>
      <c r="AG19" s="443">
        <v>0</v>
      </c>
      <c r="AH19" s="443">
        <v>0</v>
      </c>
      <c r="AI19" s="443">
        <v>0</v>
      </c>
      <c r="AJ19" s="443">
        <v>0</v>
      </c>
      <c r="AK19" s="443">
        <v>0</v>
      </c>
      <c r="AL19" s="443">
        <v>0</v>
      </c>
      <c r="AM19" s="443">
        <v>0</v>
      </c>
      <c r="AN19" s="443">
        <v>0</v>
      </c>
      <c r="AO19" s="443">
        <v>0</v>
      </c>
      <c r="AP19" s="443">
        <v>0</v>
      </c>
      <c r="AQ19" s="443">
        <v>0</v>
      </c>
      <c r="AR19" s="443">
        <v>0</v>
      </c>
    </row>
    <row r="20" spans="1:44" s="437" customFormat="1" ht="18" customHeight="1" x14ac:dyDescent="0.2">
      <c r="A20" s="437">
        <v>10</v>
      </c>
      <c r="B20" s="466">
        <v>12</v>
      </c>
      <c r="C20" s="442" t="s">
        <v>480</v>
      </c>
      <c r="D20" s="645">
        <f t="shared" si="1"/>
        <v>0</v>
      </c>
      <c r="E20" s="443">
        <v>0</v>
      </c>
      <c r="F20" s="443">
        <v>0</v>
      </c>
      <c r="G20" s="443">
        <v>0</v>
      </c>
      <c r="H20" s="443">
        <v>0</v>
      </c>
      <c r="I20" s="443">
        <v>0</v>
      </c>
      <c r="J20" s="443">
        <v>0</v>
      </c>
      <c r="K20" s="443">
        <v>0</v>
      </c>
      <c r="L20" s="443">
        <v>0</v>
      </c>
      <c r="M20" s="443">
        <v>0</v>
      </c>
      <c r="N20" s="443">
        <v>0</v>
      </c>
      <c r="O20" s="443">
        <v>0</v>
      </c>
      <c r="P20" s="443">
        <v>0</v>
      </c>
      <c r="Q20" s="443">
        <v>0</v>
      </c>
      <c r="R20" s="443">
        <v>0</v>
      </c>
      <c r="S20" s="443">
        <v>0</v>
      </c>
      <c r="T20" s="443">
        <v>0</v>
      </c>
      <c r="U20" s="443">
        <v>0</v>
      </c>
      <c r="V20" s="443">
        <v>0</v>
      </c>
      <c r="W20" s="443">
        <v>0</v>
      </c>
      <c r="X20" s="443">
        <v>0</v>
      </c>
      <c r="Y20" s="443">
        <v>0</v>
      </c>
      <c r="Z20" s="443">
        <v>0</v>
      </c>
      <c r="AA20" s="443">
        <v>0</v>
      </c>
      <c r="AB20" s="443">
        <v>0</v>
      </c>
      <c r="AC20" s="443">
        <v>0</v>
      </c>
      <c r="AD20" s="443">
        <v>0</v>
      </c>
      <c r="AE20" s="443">
        <v>0</v>
      </c>
      <c r="AF20" s="443">
        <v>0</v>
      </c>
      <c r="AG20" s="443">
        <v>0</v>
      </c>
      <c r="AH20" s="443">
        <v>0</v>
      </c>
      <c r="AI20" s="443">
        <v>0</v>
      </c>
      <c r="AJ20" s="443">
        <v>0</v>
      </c>
      <c r="AK20" s="443">
        <v>0</v>
      </c>
      <c r="AL20" s="443">
        <v>0</v>
      </c>
      <c r="AM20" s="443">
        <v>0</v>
      </c>
      <c r="AN20" s="443">
        <v>0</v>
      </c>
      <c r="AO20" s="443">
        <v>0</v>
      </c>
      <c r="AP20" s="443">
        <v>0</v>
      </c>
      <c r="AQ20" s="443">
        <v>0</v>
      </c>
      <c r="AR20" s="443">
        <v>0</v>
      </c>
    </row>
    <row r="21" spans="1:44" s="437" customFormat="1" ht="18" customHeight="1" x14ac:dyDescent="0.2">
      <c r="A21" s="437">
        <v>11</v>
      </c>
      <c r="B21" s="466">
        <v>13</v>
      </c>
      <c r="C21" s="442" t="s">
        <v>481</v>
      </c>
      <c r="D21" s="645">
        <f t="shared" si="1"/>
        <v>0</v>
      </c>
      <c r="E21" s="443">
        <v>0</v>
      </c>
      <c r="F21" s="443">
        <v>0</v>
      </c>
      <c r="G21" s="443">
        <v>0</v>
      </c>
      <c r="H21" s="443">
        <v>0</v>
      </c>
      <c r="I21" s="443">
        <v>0</v>
      </c>
      <c r="J21" s="443">
        <v>0</v>
      </c>
      <c r="K21" s="443">
        <v>0</v>
      </c>
      <c r="L21" s="443">
        <v>0</v>
      </c>
      <c r="M21" s="443">
        <v>0</v>
      </c>
      <c r="N21" s="443">
        <v>0</v>
      </c>
      <c r="O21" s="443">
        <v>0</v>
      </c>
      <c r="P21" s="443">
        <v>0</v>
      </c>
      <c r="Q21" s="443">
        <v>0</v>
      </c>
      <c r="R21" s="443">
        <v>0</v>
      </c>
      <c r="S21" s="443">
        <v>0</v>
      </c>
      <c r="T21" s="443">
        <v>0</v>
      </c>
      <c r="U21" s="443">
        <v>0</v>
      </c>
      <c r="V21" s="443">
        <v>0</v>
      </c>
      <c r="W21" s="443">
        <v>0</v>
      </c>
      <c r="X21" s="443">
        <v>0</v>
      </c>
      <c r="Y21" s="443">
        <v>0</v>
      </c>
      <c r="Z21" s="443">
        <v>0</v>
      </c>
      <c r="AA21" s="443">
        <v>0</v>
      </c>
      <c r="AB21" s="443">
        <v>0</v>
      </c>
      <c r="AC21" s="443">
        <v>0</v>
      </c>
      <c r="AD21" s="443">
        <v>0</v>
      </c>
      <c r="AE21" s="443">
        <v>0</v>
      </c>
      <c r="AF21" s="443">
        <v>0</v>
      </c>
      <c r="AG21" s="443">
        <v>0</v>
      </c>
      <c r="AH21" s="443">
        <v>0</v>
      </c>
      <c r="AI21" s="443">
        <v>0</v>
      </c>
      <c r="AJ21" s="443">
        <v>0</v>
      </c>
      <c r="AK21" s="443">
        <v>0</v>
      </c>
      <c r="AL21" s="443">
        <v>0</v>
      </c>
      <c r="AM21" s="443">
        <v>0</v>
      </c>
      <c r="AN21" s="443">
        <v>0</v>
      </c>
      <c r="AO21" s="443">
        <v>0</v>
      </c>
      <c r="AP21" s="443">
        <v>0</v>
      </c>
      <c r="AQ21" s="443">
        <v>0</v>
      </c>
      <c r="AR21" s="443">
        <v>0</v>
      </c>
    </row>
    <row r="22" spans="1:44" s="437" customFormat="1" ht="18" customHeight="1" x14ac:dyDescent="0.2">
      <c r="A22" s="437">
        <v>12</v>
      </c>
      <c r="B22" s="466">
        <v>14</v>
      </c>
      <c r="C22" s="442" t="s">
        <v>482</v>
      </c>
      <c r="D22" s="645">
        <f t="shared" si="1"/>
        <v>0</v>
      </c>
      <c r="E22" s="443">
        <v>0</v>
      </c>
      <c r="F22" s="443">
        <v>0</v>
      </c>
      <c r="G22" s="443">
        <v>0</v>
      </c>
      <c r="H22" s="443">
        <v>0</v>
      </c>
      <c r="I22" s="443">
        <v>0</v>
      </c>
      <c r="J22" s="443">
        <v>0</v>
      </c>
      <c r="K22" s="443">
        <v>0</v>
      </c>
      <c r="L22" s="443">
        <v>0</v>
      </c>
      <c r="M22" s="443">
        <v>0</v>
      </c>
      <c r="N22" s="443">
        <v>0</v>
      </c>
      <c r="O22" s="443">
        <v>0</v>
      </c>
      <c r="P22" s="443">
        <v>0</v>
      </c>
      <c r="Q22" s="443">
        <v>0</v>
      </c>
      <c r="R22" s="443">
        <v>0</v>
      </c>
      <c r="S22" s="443">
        <v>0</v>
      </c>
      <c r="T22" s="443">
        <v>0</v>
      </c>
      <c r="U22" s="443">
        <v>0</v>
      </c>
      <c r="V22" s="443">
        <v>0</v>
      </c>
      <c r="W22" s="443">
        <v>0</v>
      </c>
      <c r="X22" s="443">
        <v>0</v>
      </c>
      <c r="Y22" s="443">
        <v>0</v>
      </c>
      <c r="Z22" s="443">
        <v>0</v>
      </c>
      <c r="AA22" s="443">
        <v>0</v>
      </c>
      <c r="AB22" s="443">
        <v>0</v>
      </c>
      <c r="AC22" s="443">
        <v>0</v>
      </c>
      <c r="AD22" s="443">
        <v>0</v>
      </c>
      <c r="AE22" s="443">
        <v>0</v>
      </c>
      <c r="AF22" s="443">
        <v>0</v>
      </c>
      <c r="AG22" s="443">
        <v>0</v>
      </c>
      <c r="AH22" s="443">
        <v>0</v>
      </c>
      <c r="AI22" s="443">
        <v>0</v>
      </c>
      <c r="AJ22" s="443">
        <v>0</v>
      </c>
      <c r="AK22" s="443">
        <v>0</v>
      </c>
      <c r="AL22" s="443">
        <v>0</v>
      </c>
      <c r="AM22" s="443">
        <v>0</v>
      </c>
      <c r="AN22" s="443">
        <v>0</v>
      </c>
      <c r="AO22" s="443">
        <v>0</v>
      </c>
      <c r="AP22" s="443">
        <v>0</v>
      </c>
      <c r="AQ22" s="443">
        <v>0</v>
      </c>
      <c r="AR22" s="443">
        <v>0</v>
      </c>
    </row>
    <row r="23" spans="1:44" s="437" customFormat="1" ht="40.9" customHeight="1" x14ac:dyDescent="0.2">
      <c r="A23" s="437">
        <v>13</v>
      </c>
      <c r="B23" s="466">
        <v>15</v>
      </c>
      <c r="C23" s="442" t="s">
        <v>674</v>
      </c>
      <c r="D23" s="645">
        <f t="shared" si="1"/>
        <v>0</v>
      </c>
      <c r="E23" s="443">
        <v>0</v>
      </c>
      <c r="F23" s="443">
        <v>0</v>
      </c>
      <c r="G23" s="443">
        <v>0</v>
      </c>
      <c r="H23" s="443">
        <v>0</v>
      </c>
      <c r="I23" s="443">
        <v>0</v>
      </c>
      <c r="J23" s="443">
        <v>0</v>
      </c>
      <c r="K23" s="443">
        <v>0</v>
      </c>
      <c r="L23" s="443">
        <v>0</v>
      </c>
      <c r="M23" s="443">
        <v>0</v>
      </c>
      <c r="N23" s="443">
        <v>0</v>
      </c>
      <c r="O23" s="443">
        <v>0</v>
      </c>
      <c r="P23" s="443">
        <v>0</v>
      </c>
      <c r="Q23" s="443">
        <v>0</v>
      </c>
      <c r="R23" s="443">
        <v>0</v>
      </c>
      <c r="S23" s="443">
        <v>0</v>
      </c>
      <c r="T23" s="443">
        <v>0</v>
      </c>
      <c r="U23" s="443">
        <v>0</v>
      </c>
      <c r="V23" s="443">
        <v>0</v>
      </c>
      <c r="W23" s="443">
        <v>0</v>
      </c>
      <c r="X23" s="443">
        <v>0</v>
      </c>
      <c r="Y23" s="443">
        <v>0</v>
      </c>
      <c r="Z23" s="443">
        <v>0</v>
      </c>
      <c r="AA23" s="443">
        <v>0</v>
      </c>
      <c r="AB23" s="443">
        <v>0</v>
      </c>
      <c r="AC23" s="443">
        <v>0</v>
      </c>
      <c r="AD23" s="443">
        <v>0</v>
      </c>
      <c r="AE23" s="443">
        <v>0</v>
      </c>
      <c r="AF23" s="443">
        <v>0</v>
      </c>
      <c r="AG23" s="443">
        <v>0</v>
      </c>
      <c r="AH23" s="443">
        <v>0</v>
      </c>
      <c r="AI23" s="443">
        <v>0</v>
      </c>
      <c r="AJ23" s="443">
        <v>0</v>
      </c>
      <c r="AK23" s="443">
        <v>0</v>
      </c>
      <c r="AL23" s="443">
        <v>0</v>
      </c>
      <c r="AM23" s="443">
        <v>0</v>
      </c>
      <c r="AN23" s="443">
        <v>0</v>
      </c>
      <c r="AO23" s="443">
        <v>0</v>
      </c>
      <c r="AP23" s="443">
        <v>0</v>
      </c>
      <c r="AQ23" s="443">
        <v>0</v>
      </c>
      <c r="AR23" s="443">
        <v>0</v>
      </c>
    </row>
    <row r="24" spans="1:44" s="437" customFormat="1" ht="39" customHeight="1" x14ac:dyDescent="0.2">
      <c r="A24" s="437">
        <v>14</v>
      </c>
      <c r="B24" s="466">
        <v>16</v>
      </c>
      <c r="C24" s="442" t="s">
        <v>675</v>
      </c>
      <c r="D24" s="645">
        <f t="shared" si="1"/>
        <v>0</v>
      </c>
      <c r="E24" s="443">
        <v>0</v>
      </c>
      <c r="F24" s="443">
        <v>0</v>
      </c>
      <c r="G24" s="443">
        <v>0</v>
      </c>
      <c r="H24" s="443">
        <v>0</v>
      </c>
      <c r="I24" s="443">
        <v>0</v>
      </c>
      <c r="J24" s="443">
        <v>0</v>
      </c>
      <c r="K24" s="443">
        <v>0</v>
      </c>
      <c r="L24" s="443">
        <v>0</v>
      </c>
      <c r="M24" s="443">
        <v>0</v>
      </c>
      <c r="N24" s="443">
        <v>0</v>
      </c>
      <c r="O24" s="443">
        <v>0</v>
      </c>
      <c r="P24" s="443">
        <v>0</v>
      </c>
      <c r="Q24" s="443">
        <v>0</v>
      </c>
      <c r="R24" s="443">
        <v>0</v>
      </c>
      <c r="S24" s="443">
        <v>0</v>
      </c>
      <c r="T24" s="443">
        <v>0</v>
      </c>
      <c r="U24" s="443">
        <v>0</v>
      </c>
      <c r="V24" s="443">
        <v>0</v>
      </c>
      <c r="W24" s="443">
        <v>0</v>
      </c>
      <c r="X24" s="443">
        <v>0</v>
      </c>
      <c r="Y24" s="443">
        <v>0</v>
      </c>
      <c r="Z24" s="443">
        <v>0</v>
      </c>
      <c r="AA24" s="443">
        <v>0</v>
      </c>
      <c r="AB24" s="443">
        <v>0</v>
      </c>
      <c r="AC24" s="443">
        <v>0</v>
      </c>
      <c r="AD24" s="443">
        <v>0</v>
      </c>
      <c r="AE24" s="443">
        <v>0</v>
      </c>
      <c r="AF24" s="443">
        <v>0</v>
      </c>
      <c r="AG24" s="443">
        <v>0</v>
      </c>
      <c r="AH24" s="443">
        <v>0</v>
      </c>
      <c r="AI24" s="443">
        <v>0</v>
      </c>
      <c r="AJ24" s="443">
        <v>0</v>
      </c>
      <c r="AK24" s="443">
        <v>0</v>
      </c>
      <c r="AL24" s="443">
        <v>0</v>
      </c>
      <c r="AM24" s="443">
        <v>0</v>
      </c>
      <c r="AN24" s="443">
        <v>0</v>
      </c>
      <c r="AO24" s="443">
        <v>0</v>
      </c>
      <c r="AP24" s="443">
        <v>0</v>
      </c>
      <c r="AQ24" s="443">
        <v>0</v>
      </c>
      <c r="AR24" s="443">
        <v>0</v>
      </c>
    </row>
    <row r="25" spans="1:44" s="437" customFormat="1" ht="22.5" x14ac:dyDescent="0.2">
      <c r="A25" s="437">
        <v>15</v>
      </c>
      <c r="B25" s="466">
        <v>17</v>
      </c>
      <c r="C25" s="442" t="s">
        <v>676</v>
      </c>
      <c r="D25" s="645">
        <f t="shared" si="1"/>
        <v>0</v>
      </c>
      <c r="E25" s="443">
        <v>0</v>
      </c>
      <c r="F25" s="443">
        <v>0</v>
      </c>
      <c r="G25" s="443">
        <v>0</v>
      </c>
      <c r="H25" s="443">
        <v>0</v>
      </c>
      <c r="I25" s="443">
        <v>0</v>
      </c>
      <c r="J25" s="443">
        <v>0</v>
      </c>
      <c r="K25" s="443">
        <v>0</v>
      </c>
      <c r="L25" s="443">
        <v>0</v>
      </c>
      <c r="M25" s="443">
        <v>0</v>
      </c>
      <c r="N25" s="443">
        <v>0</v>
      </c>
      <c r="O25" s="443">
        <v>0</v>
      </c>
      <c r="P25" s="443">
        <v>0</v>
      </c>
      <c r="Q25" s="443">
        <v>0</v>
      </c>
      <c r="R25" s="443">
        <v>0</v>
      </c>
      <c r="S25" s="443">
        <v>0</v>
      </c>
      <c r="T25" s="443">
        <v>0</v>
      </c>
      <c r="U25" s="443">
        <v>0</v>
      </c>
      <c r="V25" s="443">
        <v>0</v>
      </c>
      <c r="W25" s="443">
        <v>0</v>
      </c>
      <c r="X25" s="443">
        <v>0</v>
      </c>
      <c r="Y25" s="443">
        <v>0</v>
      </c>
      <c r="Z25" s="443">
        <v>0</v>
      </c>
      <c r="AA25" s="443">
        <v>0</v>
      </c>
      <c r="AB25" s="443">
        <v>0</v>
      </c>
      <c r="AC25" s="443">
        <v>0</v>
      </c>
      <c r="AD25" s="443">
        <v>0</v>
      </c>
      <c r="AE25" s="443">
        <v>0</v>
      </c>
      <c r="AF25" s="443">
        <v>0</v>
      </c>
      <c r="AG25" s="443">
        <v>0</v>
      </c>
      <c r="AH25" s="443">
        <v>0</v>
      </c>
      <c r="AI25" s="443">
        <v>0</v>
      </c>
      <c r="AJ25" s="443">
        <v>0</v>
      </c>
      <c r="AK25" s="443">
        <v>0</v>
      </c>
      <c r="AL25" s="443">
        <v>0</v>
      </c>
      <c r="AM25" s="443">
        <v>0</v>
      </c>
      <c r="AN25" s="443">
        <v>0</v>
      </c>
      <c r="AO25" s="443">
        <v>0</v>
      </c>
      <c r="AP25" s="443">
        <v>0</v>
      </c>
      <c r="AQ25" s="443">
        <v>0</v>
      </c>
      <c r="AR25" s="443">
        <v>0</v>
      </c>
    </row>
    <row r="26" spans="1:44" s="437" customFormat="1" ht="36.6" customHeight="1" x14ac:dyDescent="0.2">
      <c r="A26" s="437">
        <v>16</v>
      </c>
      <c r="B26" s="466">
        <v>18</v>
      </c>
      <c r="C26" s="442" t="s">
        <v>677</v>
      </c>
      <c r="D26" s="645">
        <f t="shared" si="1"/>
        <v>0</v>
      </c>
      <c r="E26" s="443">
        <v>0</v>
      </c>
      <c r="F26" s="443">
        <v>0</v>
      </c>
      <c r="G26" s="443">
        <v>0</v>
      </c>
      <c r="H26" s="443">
        <v>0</v>
      </c>
      <c r="I26" s="443">
        <v>0</v>
      </c>
      <c r="J26" s="443">
        <v>0</v>
      </c>
      <c r="K26" s="443">
        <v>0</v>
      </c>
      <c r="L26" s="443">
        <v>0</v>
      </c>
      <c r="M26" s="443">
        <v>0</v>
      </c>
      <c r="N26" s="443">
        <v>0</v>
      </c>
      <c r="O26" s="443">
        <v>0</v>
      </c>
      <c r="P26" s="443">
        <v>0</v>
      </c>
      <c r="Q26" s="443">
        <v>0</v>
      </c>
      <c r="R26" s="443">
        <v>0</v>
      </c>
      <c r="S26" s="443">
        <v>0</v>
      </c>
      <c r="T26" s="443">
        <v>0</v>
      </c>
      <c r="U26" s="443">
        <v>0</v>
      </c>
      <c r="V26" s="443">
        <v>0</v>
      </c>
      <c r="W26" s="443">
        <v>0</v>
      </c>
      <c r="X26" s="443">
        <v>0</v>
      </c>
      <c r="Y26" s="443">
        <v>0</v>
      </c>
      <c r="Z26" s="443">
        <v>0</v>
      </c>
      <c r="AA26" s="443">
        <v>0</v>
      </c>
      <c r="AB26" s="443">
        <v>0</v>
      </c>
      <c r="AC26" s="443">
        <v>0</v>
      </c>
      <c r="AD26" s="443">
        <v>0</v>
      </c>
      <c r="AE26" s="443">
        <v>0</v>
      </c>
      <c r="AF26" s="443">
        <v>0</v>
      </c>
      <c r="AG26" s="443">
        <v>0</v>
      </c>
      <c r="AH26" s="443">
        <v>0</v>
      </c>
      <c r="AI26" s="443">
        <v>0</v>
      </c>
      <c r="AJ26" s="443">
        <v>0</v>
      </c>
      <c r="AK26" s="443">
        <v>0</v>
      </c>
      <c r="AL26" s="443">
        <v>0</v>
      </c>
      <c r="AM26" s="443">
        <v>0</v>
      </c>
      <c r="AN26" s="443">
        <v>0</v>
      </c>
      <c r="AO26" s="443">
        <v>0</v>
      </c>
      <c r="AP26" s="443">
        <v>0</v>
      </c>
      <c r="AQ26" s="443">
        <v>0</v>
      </c>
      <c r="AR26" s="443">
        <v>0</v>
      </c>
    </row>
    <row r="27" spans="1:44" s="437" customFormat="1" ht="49.9" customHeight="1" x14ac:dyDescent="0.2">
      <c r="A27" s="437">
        <v>17</v>
      </c>
      <c r="B27" s="466">
        <v>19</v>
      </c>
      <c r="C27" s="442" t="s">
        <v>678</v>
      </c>
      <c r="D27" s="645">
        <f t="shared" si="1"/>
        <v>0</v>
      </c>
      <c r="E27" s="443">
        <v>0</v>
      </c>
      <c r="F27" s="443">
        <v>0</v>
      </c>
      <c r="G27" s="443">
        <v>0</v>
      </c>
      <c r="H27" s="443">
        <v>0</v>
      </c>
      <c r="I27" s="443">
        <v>0</v>
      </c>
      <c r="J27" s="443">
        <v>0</v>
      </c>
      <c r="K27" s="443">
        <v>0</v>
      </c>
      <c r="L27" s="443">
        <v>0</v>
      </c>
      <c r="M27" s="443">
        <v>0</v>
      </c>
      <c r="N27" s="443">
        <v>0</v>
      </c>
      <c r="O27" s="443">
        <v>0</v>
      </c>
      <c r="P27" s="443">
        <v>0</v>
      </c>
      <c r="Q27" s="443">
        <v>0</v>
      </c>
      <c r="R27" s="443">
        <v>0</v>
      </c>
      <c r="S27" s="443">
        <v>0</v>
      </c>
      <c r="T27" s="443">
        <v>0</v>
      </c>
      <c r="U27" s="443">
        <v>0</v>
      </c>
      <c r="V27" s="443">
        <v>0</v>
      </c>
      <c r="W27" s="443">
        <v>0</v>
      </c>
      <c r="X27" s="443">
        <v>0</v>
      </c>
      <c r="Y27" s="443">
        <v>0</v>
      </c>
      <c r="Z27" s="443">
        <v>0</v>
      </c>
      <c r="AA27" s="443">
        <v>0</v>
      </c>
      <c r="AB27" s="443">
        <v>0</v>
      </c>
      <c r="AC27" s="443">
        <v>0</v>
      </c>
      <c r="AD27" s="443">
        <v>0</v>
      </c>
      <c r="AE27" s="443">
        <v>0</v>
      </c>
      <c r="AF27" s="443">
        <v>0</v>
      </c>
      <c r="AG27" s="443">
        <v>0</v>
      </c>
      <c r="AH27" s="443">
        <v>0</v>
      </c>
      <c r="AI27" s="443">
        <v>0</v>
      </c>
      <c r="AJ27" s="443">
        <v>0</v>
      </c>
      <c r="AK27" s="443">
        <v>0</v>
      </c>
      <c r="AL27" s="443">
        <v>0</v>
      </c>
      <c r="AM27" s="443">
        <v>0</v>
      </c>
      <c r="AN27" s="443">
        <v>0</v>
      </c>
      <c r="AO27" s="443">
        <v>0</v>
      </c>
      <c r="AP27" s="443">
        <v>0</v>
      </c>
      <c r="AQ27" s="443">
        <v>0</v>
      </c>
      <c r="AR27" s="443">
        <v>0</v>
      </c>
    </row>
    <row r="28" spans="1:44" s="437" customFormat="1" x14ac:dyDescent="0.2">
      <c r="A28" s="437">
        <v>18</v>
      </c>
      <c r="B28" s="466">
        <v>20</v>
      </c>
      <c r="C28" s="442" t="s">
        <v>696</v>
      </c>
      <c r="D28" s="645">
        <f t="shared" si="1"/>
        <v>0</v>
      </c>
      <c r="E28" s="443">
        <v>0</v>
      </c>
      <c r="F28" s="443">
        <v>0</v>
      </c>
      <c r="G28" s="443">
        <v>0</v>
      </c>
      <c r="H28" s="443">
        <v>0</v>
      </c>
      <c r="I28" s="443">
        <v>0</v>
      </c>
      <c r="J28" s="443">
        <v>0</v>
      </c>
      <c r="K28" s="443">
        <v>0</v>
      </c>
      <c r="L28" s="443">
        <v>0</v>
      </c>
      <c r="M28" s="443">
        <v>0</v>
      </c>
      <c r="N28" s="443">
        <v>0</v>
      </c>
      <c r="O28" s="443">
        <v>0</v>
      </c>
      <c r="P28" s="443">
        <v>0</v>
      </c>
      <c r="Q28" s="443">
        <v>0</v>
      </c>
      <c r="R28" s="443">
        <v>0</v>
      </c>
      <c r="S28" s="443">
        <v>0</v>
      </c>
      <c r="T28" s="443">
        <v>0</v>
      </c>
      <c r="U28" s="443">
        <v>0</v>
      </c>
      <c r="V28" s="443">
        <v>0</v>
      </c>
      <c r="W28" s="443">
        <v>0</v>
      </c>
      <c r="X28" s="443">
        <v>0</v>
      </c>
      <c r="Y28" s="443">
        <v>0</v>
      </c>
      <c r="Z28" s="443">
        <v>0</v>
      </c>
      <c r="AA28" s="443">
        <v>0</v>
      </c>
      <c r="AB28" s="443">
        <v>0</v>
      </c>
      <c r="AC28" s="443">
        <v>0</v>
      </c>
      <c r="AD28" s="443">
        <v>0</v>
      </c>
      <c r="AE28" s="443">
        <v>0</v>
      </c>
      <c r="AF28" s="443">
        <v>0</v>
      </c>
      <c r="AG28" s="443">
        <v>0</v>
      </c>
      <c r="AH28" s="443">
        <v>0</v>
      </c>
      <c r="AI28" s="443">
        <v>0</v>
      </c>
      <c r="AJ28" s="443">
        <v>0</v>
      </c>
      <c r="AK28" s="443">
        <v>0</v>
      </c>
      <c r="AL28" s="443">
        <v>0</v>
      </c>
      <c r="AM28" s="443">
        <v>0</v>
      </c>
      <c r="AN28" s="443">
        <v>0</v>
      </c>
      <c r="AO28" s="443">
        <v>0</v>
      </c>
      <c r="AP28" s="443">
        <v>0</v>
      </c>
      <c r="AQ28" s="443">
        <v>0</v>
      </c>
      <c r="AR28" s="443">
        <v>0</v>
      </c>
    </row>
    <row r="29" spans="1:44" s="437" customFormat="1" ht="14.45" customHeight="1" x14ac:dyDescent="0.2">
      <c r="A29" s="437">
        <v>19</v>
      </c>
      <c r="B29" s="466">
        <v>21</v>
      </c>
      <c r="C29" s="442" t="s">
        <v>697</v>
      </c>
      <c r="D29" s="645">
        <f t="shared" si="1"/>
        <v>0</v>
      </c>
      <c r="E29" s="443">
        <v>0</v>
      </c>
      <c r="F29" s="443">
        <v>0</v>
      </c>
      <c r="G29" s="443">
        <v>0</v>
      </c>
      <c r="H29" s="443">
        <v>0</v>
      </c>
      <c r="I29" s="443">
        <v>0</v>
      </c>
      <c r="J29" s="443">
        <v>0</v>
      </c>
      <c r="K29" s="443">
        <v>0</v>
      </c>
      <c r="L29" s="443">
        <v>0</v>
      </c>
      <c r="M29" s="443">
        <v>0</v>
      </c>
      <c r="N29" s="443">
        <v>0</v>
      </c>
      <c r="O29" s="443">
        <v>0</v>
      </c>
      <c r="P29" s="443">
        <v>0</v>
      </c>
      <c r="Q29" s="443">
        <v>0</v>
      </c>
      <c r="R29" s="443">
        <v>0</v>
      </c>
      <c r="S29" s="443">
        <v>0</v>
      </c>
      <c r="T29" s="443">
        <v>0</v>
      </c>
      <c r="U29" s="443">
        <v>0</v>
      </c>
      <c r="V29" s="443">
        <v>0</v>
      </c>
      <c r="W29" s="443">
        <v>0</v>
      </c>
      <c r="X29" s="443">
        <v>0</v>
      </c>
      <c r="Y29" s="443">
        <v>0</v>
      </c>
      <c r="Z29" s="443">
        <v>0</v>
      </c>
      <c r="AA29" s="443">
        <v>0</v>
      </c>
      <c r="AB29" s="443">
        <v>0</v>
      </c>
      <c r="AC29" s="443">
        <v>0</v>
      </c>
      <c r="AD29" s="443">
        <v>0</v>
      </c>
      <c r="AE29" s="443">
        <v>0</v>
      </c>
      <c r="AF29" s="443">
        <v>0</v>
      </c>
      <c r="AG29" s="443">
        <v>0</v>
      </c>
      <c r="AH29" s="443">
        <v>0</v>
      </c>
      <c r="AI29" s="443">
        <v>0</v>
      </c>
      <c r="AJ29" s="443">
        <v>0</v>
      </c>
      <c r="AK29" s="443">
        <v>0</v>
      </c>
      <c r="AL29" s="443">
        <v>0</v>
      </c>
      <c r="AM29" s="443">
        <v>0</v>
      </c>
      <c r="AN29" s="443">
        <v>0</v>
      </c>
      <c r="AO29" s="443">
        <v>0</v>
      </c>
      <c r="AP29" s="443">
        <v>0</v>
      </c>
      <c r="AQ29" s="443">
        <v>0</v>
      </c>
      <c r="AR29" s="443">
        <v>0</v>
      </c>
    </row>
    <row r="30" spans="1:44" s="437" customFormat="1" ht="33.75" x14ac:dyDescent="0.2">
      <c r="A30" s="437">
        <v>20</v>
      </c>
      <c r="B30" s="466">
        <v>22</v>
      </c>
      <c r="C30" s="442" t="s">
        <v>483</v>
      </c>
      <c r="D30" s="645">
        <f t="shared" si="1"/>
        <v>0</v>
      </c>
      <c r="E30" s="443">
        <v>0</v>
      </c>
      <c r="F30" s="443">
        <v>0</v>
      </c>
      <c r="G30" s="443">
        <v>0</v>
      </c>
      <c r="H30" s="443">
        <v>0</v>
      </c>
      <c r="I30" s="443">
        <v>0</v>
      </c>
      <c r="J30" s="443">
        <v>0</v>
      </c>
      <c r="K30" s="443">
        <v>0</v>
      </c>
      <c r="L30" s="443">
        <v>0</v>
      </c>
      <c r="M30" s="443">
        <v>0</v>
      </c>
      <c r="N30" s="443">
        <v>0</v>
      </c>
      <c r="O30" s="443">
        <v>0</v>
      </c>
      <c r="P30" s="443">
        <v>0</v>
      </c>
      <c r="Q30" s="443">
        <v>0</v>
      </c>
      <c r="R30" s="443">
        <v>0</v>
      </c>
      <c r="S30" s="443">
        <v>0</v>
      </c>
      <c r="T30" s="443">
        <v>0</v>
      </c>
      <c r="U30" s="443">
        <v>0</v>
      </c>
      <c r="V30" s="443">
        <v>0</v>
      </c>
      <c r="W30" s="443">
        <v>0</v>
      </c>
      <c r="X30" s="443">
        <v>0</v>
      </c>
      <c r="Y30" s="443">
        <v>0</v>
      </c>
      <c r="Z30" s="443">
        <v>0</v>
      </c>
      <c r="AA30" s="443">
        <v>0</v>
      </c>
      <c r="AB30" s="443">
        <v>0</v>
      </c>
      <c r="AC30" s="443">
        <v>0</v>
      </c>
      <c r="AD30" s="443">
        <v>0</v>
      </c>
      <c r="AE30" s="443">
        <v>0</v>
      </c>
      <c r="AF30" s="443">
        <v>0</v>
      </c>
      <c r="AG30" s="443">
        <v>0</v>
      </c>
      <c r="AH30" s="443">
        <v>0</v>
      </c>
      <c r="AI30" s="443">
        <v>0</v>
      </c>
      <c r="AJ30" s="443">
        <v>0</v>
      </c>
      <c r="AK30" s="443">
        <v>0</v>
      </c>
      <c r="AL30" s="443">
        <v>0</v>
      </c>
      <c r="AM30" s="443">
        <v>0</v>
      </c>
      <c r="AN30" s="443">
        <v>0</v>
      </c>
      <c r="AO30" s="443">
        <v>0</v>
      </c>
      <c r="AP30" s="443">
        <v>0</v>
      </c>
      <c r="AQ30" s="443">
        <v>0</v>
      </c>
      <c r="AR30" s="443">
        <v>0</v>
      </c>
    </row>
    <row r="31" spans="1:44" s="437" customFormat="1" ht="22.5" x14ac:dyDescent="0.2">
      <c r="A31" s="437">
        <v>21</v>
      </c>
      <c r="B31" s="466">
        <v>23</v>
      </c>
      <c r="C31" s="442" t="s">
        <v>484</v>
      </c>
      <c r="D31" s="645">
        <f t="shared" si="1"/>
        <v>0</v>
      </c>
      <c r="E31" s="443">
        <v>0</v>
      </c>
      <c r="F31" s="443">
        <v>0</v>
      </c>
      <c r="G31" s="443">
        <v>0</v>
      </c>
      <c r="H31" s="443">
        <v>0</v>
      </c>
      <c r="I31" s="443">
        <v>0</v>
      </c>
      <c r="J31" s="443">
        <v>0</v>
      </c>
      <c r="K31" s="443">
        <v>0</v>
      </c>
      <c r="L31" s="443">
        <v>0</v>
      </c>
      <c r="M31" s="443">
        <v>0</v>
      </c>
      <c r="N31" s="443">
        <v>0</v>
      </c>
      <c r="O31" s="443">
        <v>0</v>
      </c>
      <c r="P31" s="443">
        <v>0</v>
      </c>
      <c r="Q31" s="443">
        <v>0</v>
      </c>
      <c r="R31" s="443">
        <v>0</v>
      </c>
      <c r="S31" s="443">
        <v>0</v>
      </c>
      <c r="T31" s="443">
        <v>0</v>
      </c>
      <c r="U31" s="443">
        <v>0</v>
      </c>
      <c r="V31" s="443">
        <v>0</v>
      </c>
      <c r="W31" s="443">
        <v>0</v>
      </c>
      <c r="X31" s="443">
        <v>0</v>
      </c>
      <c r="Y31" s="443">
        <v>0</v>
      </c>
      <c r="Z31" s="443">
        <v>0</v>
      </c>
      <c r="AA31" s="443">
        <v>0</v>
      </c>
      <c r="AB31" s="443">
        <v>0</v>
      </c>
      <c r="AC31" s="443">
        <v>0</v>
      </c>
      <c r="AD31" s="443">
        <v>0</v>
      </c>
      <c r="AE31" s="443">
        <v>0</v>
      </c>
      <c r="AF31" s="443">
        <v>0</v>
      </c>
      <c r="AG31" s="443">
        <v>0</v>
      </c>
      <c r="AH31" s="443">
        <v>0</v>
      </c>
      <c r="AI31" s="443">
        <v>0</v>
      </c>
      <c r="AJ31" s="443">
        <v>0</v>
      </c>
      <c r="AK31" s="443">
        <v>0</v>
      </c>
      <c r="AL31" s="443">
        <v>0</v>
      </c>
      <c r="AM31" s="443">
        <v>0</v>
      </c>
      <c r="AN31" s="443">
        <v>0</v>
      </c>
      <c r="AO31" s="443">
        <v>0</v>
      </c>
      <c r="AP31" s="443">
        <v>0</v>
      </c>
      <c r="AQ31" s="443">
        <v>0</v>
      </c>
      <c r="AR31" s="443">
        <v>0</v>
      </c>
    </row>
    <row r="32" spans="1:44" s="437" customFormat="1" ht="22.5" x14ac:dyDescent="0.2">
      <c r="A32" s="437">
        <v>22</v>
      </c>
      <c r="B32" s="466">
        <v>24</v>
      </c>
      <c r="C32" s="441" t="s">
        <v>485</v>
      </c>
      <c r="D32" s="645">
        <f t="shared" si="1"/>
        <v>0</v>
      </c>
      <c r="E32" s="443">
        <v>0</v>
      </c>
      <c r="F32" s="443">
        <v>0</v>
      </c>
      <c r="G32" s="443">
        <v>0</v>
      </c>
      <c r="H32" s="443">
        <v>0</v>
      </c>
      <c r="I32" s="443">
        <v>0</v>
      </c>
      <c r="J32" s="443">
        <v>0</v>
      </c>
      <c r="K32" s="443">
        <v>0</v>
      </c>
      <c r="L32" s="443">
        <v>0</v>
      </c>
      <c r="M32" s="443">
        <v>0</v>
      </c>
      <c r="N32" s="443">
        <v>0</v>
      </c>
      <c r="O32" s="443">
        <v>0</v>
      </c>
      <c r="P32" s="443">
        <v>0</v>
      </c>
      <c r="Q32" s="443">
        <v>0</v>
      </c>
      <c r="R32" s="443">
        <v>0</v>
      </c>
      <c r="S32" s="443">
        <v>0</v>
      </c>
      <c r="T32" s="443">
        <v>0</v>
      </c>
      <c r="U32" s="443">
        <v>0</v>
      </c>
      <c r="V32" s="443">
        <v>0</v>
      </c>
      <c r="W32" s="443">
        <v>0</v>
      </c>
      <c r="X32" s="443">
        <v>0</v>
      </c>
      <c r="Y32" s="443">
        <v>0</v>
      </c>
      <c r="Z32" s="443">
        <v>0</v>
      </c>
      <c r="AA32" s="443">
        <v>0</v>
      </c>
      <c r="AB32" s="443">
        <v>0</v>
      </c>
      <c r="AC32" s="443">
        <v>0</v>
      </c>
      <c r="AD32" s="443">
        <v>0</v>
      </c>
      <c r="AE32" s="443">
        <v>0</v>
      </c>
      <c r="AF32" s="443">
        <v>0</v>
      </c>
      <c r="AG32" s="443">
        <v>0</v>
      </c>
      <c r="AH32" s="443">
        <v>0</v>
      </c>
      <c r="AI32" s="443">
        <v>0</v>
      </c>
      <c r="AJ32" s="443">
        <v>0</v>
      </c>
      <c r="AK32" s="443">
        <v>0</v>
      </c>
      <c r="AL32" s="443">
        <v>0</v>
      </c>
      <c r="AM32" s="443">
        <v>0</v>
      </c>
      <c r="AN32" s="443">
        <v>0</v>
      </c>
      <c r="AO32" s="443">
        <v>0</v>
      </c>
      <c r="AP32" s="443">
        <v>0</v>
      </c>
      <c r="AQ32" s="443">
        <v>0</v>
      </c>
      <c r="AR32" s="443">
        <v>0</v>
      </c>
    </row>
    <row r="33" spans="1:44" s="437" customFormat="1" ht="22.5" x14ac:dyDescent="0.2">
      <c r="A33" s="437">
        <v>23</v>
      </c>
      <c r="B33" s="466">
        <v>25</v>
      </c>
      <c r="C33" s="441" t="s">
        <v>486</v>
      </c>
      <c r="D33" s="645">
        <f t="shared" si="1"/>
        <v>0</v>
      </c>
      <c r="E33" s="443">
        <v>0</v>
      </c>
      <c r="F33" s="443">
        <v>0</v>
      </c>
      <c r="G33" s="443">
        <v>0</v>
      </c>
      <c r="H33" s="443">
        <v>0</v>
      </c>
      <c r="I33" s="443">
        <v>0</v>
      </c>
      <c r="J33" s="443">
        <v>0</v>
      </c>
      <c r="K33" s="443">
        <v>0</v>
      </c>
      <c r="L33" s="443">
        <v>0</v>
      </c>
      <c r="M33" s="443">
        <v>0</v>
      </c>
      <c r="N33" s="443">
        <v>0</v>
      </c>
      <c r="O33" s="443">
        <v>0</v>
      </c>
      <c r="P33" s="443">
        <v>0</v>
      </c>
      <c r="Q33" s="443">
        <v>0</v>
      </c>
      <c r="R33" s="443">
        <v>0</v>
      </c>
      <c r="S33" s="443">
        <v>0</v>
      </c>
      <c r="T33" s="443">
        <v>0</v>
      </c>
      <c r="U33" s="443">
        <v>0</v>
      </c>
      <c r="V33" s="443">
        <v>0</v>
      </c>
      <c r="W33" s="443">
        <v>0</v>
      </c>
      <c r="X33" s="443">
        <v>0</v>
      </c>
      <c r="Y33" s="443">
        <v>0</v>
      </c>
      <c r="Z33" s="443">
        <v>0</v>
      </c>
      <c r="AA33" s="443">
        <v>0</v>
      </c>
      <c r="AB33" s="443">
        <v>0</v>
      </c>
      <c r="AC33" s="443">
        <v>0</v>
      </c>
      <c r="AD33" s="443">
        <v>0</v>
      </c>
      <c r="AE33" s="443">
        <v>0</v>
      </c>
      <c r="AF33" s="443">
        <v>0</v>
      </c>
      <c r="AG33" s="443">
        <v>0</v>
      </c>
      <c r="AH33" s="443">
        <v>0</v>
      </c>
      <c r="AI33" s="443">
        <v>0</v>
      </c>
      <c r="AJ33" s="443">
        <v>0</v>
      </c>
      <c r="AK33" s="443">
        <v>0</v>
      </c>
      <c r="AL33" s="443">
        <v>0</v>
      </c>
      <c r="AM33" s="443">
        <v>0</v>
      </c>
      <c r="AN33" s="443">
        <v>0</v>
      </c>
      <c r="AO33" s="443">
        <v>0</v>
      </c>
      <c r="AP33" s="443">
        <v>0</v>
      </c>
      <c r="AQ33" s="443">
        <v>0</v>
      </c>
      <c r="AR33" s="443">
        <v>0</v>
      </c>
    </row>
    <row r="34" spans="1:44" s="437" customFormat="1" x14ac:dyDescent="0.2">
      <c r="A34" s="437">
        <v>24</v>
      </c>
      <c r="B34" s="466">
        <v>26</v>
      </c>
      <c r="C34" s="441" t="s">
        <v>475</v>
      </c>
      <c r="D34" s="645">
        <f t="shared" si="1"/>
        <v>0</v>
      </c>
      <c r="E34" s="443">
        <v>0</v>
      </c>
      <c r="F34" s="443">
        <v>0</v>
      </c>
      <c r="G34" s="443">
        <v>0</v>
      </c>
      <c r="H34" s="443">
        <v>0</v>
      </c>
      <c r="I34" s="443">
        <v>0</v>
      </c>
      <c r="J34" s="443">
        <v>0</v>
      </c>
      <c r="K34" s="443">
        <v>0</v>
      </c>
      <c r="L34" s="443">
        <v>0</v>
      </c>
      <c r="M34" s="443">
        <v>0</v>
      </c>
      <c r="N34" s="443">
        <v>0</v>
      </c>
      <c r="O34" s="443">
        <v>0</v>
      </c>
      <c r="P34" s="443">
        <v>0</v>
      </c>
      <c r="Q34" s="443">
        <v>0</v>
      </c>
      <c r="R34" s="443">
        <v>0</v>
      </c>
      <c r="S34" s="443">
        <v>0</v>
      </c>
      <c r="T34" s="443">
        <v>0</v>
      </c>
      <c r="U34" s="443">
        <v>0</v>
      </c>
      <c r="V34" s="443">
        <v>0</v>
      </c>
      <c r="W34" s="443">
        <v>0</v>
      </c>
      <c r="X34" s="443">
        <v>0</v>
      </c>
      <c r="Y34" s="443">
        <v>0</v>
      </c>
      <c r="Z34" s="443">
        <v>0</v>
      </c>
      <c r="AA34" s="443">
        <v>0</v>
      </c>
      <c r="AB34" s="443">
        <v>0</v>
      </c>
      <c r="AC34" s="443">
        <v>0</v>
      </c>
      <c r="AD34" s="443">
        <v>0</v>
      </c>
      <c r="AE34" s="443">
        <v>0</v>
      </c>
      <c r="AF34" s="443">
        <v>0</v>
      </c>
      <c r="AG34" s="443">
        <v>0</v>
      </c>
      <c r="AH34" s="443">
        <v>0</v>
      </c>
      <c r="AI34" s="443">
        <v>0</v>
      </c>
      <c r="AJ34" s="443">
        <v>0</v>
      </c>
      <c r="AK34" s="443">
        <v>0</v>
      </c>
      <c r="AL34" s="443">
        <v>0</v>
      </c>
      <c r="AM34" s="443">
        <v>0</v>
      </c>
      <c r="AN34" s="443">
        <v>0</v>
      </c>
      <c r="AO34" s="443">
        <v>0</v>
      </c>
      <c r="AP34" s="443">
        <v>0</v>
      </c>
      <c r="AQ34" s="443">
        <v>0</v>
      </c>
      <c r="AR34" s="443">
        <v>0</v>
      </c>
    </row>
    <row r="35" spans="1:44" s="437" customFormat="1" x14ac:dyDescent="0.2">
      <c r="A35" s="437">
        <v>25</v>
      </c>
      <c r="B35" s="466">
        <v>27</v>
      </c>
      <c r="C35" s="441" t="s">
        <v>476</v>
      </c>
      <c r="D35" s="645">
        <f t="shared" si="1"/>
        <v>0</v>
      </c>
      <c r="E35" s="443">
        <v>0</v>
      </c>
      <c r="F35" s="443">
        <v>0</v>
      </c>
      <c r="G35" s="443">
        <v>0</v>
      </c>
      <c r="H35" s="443">
        <v>0</v>
      </c>
      <c r="I35" s="443">
        <v>0</v>
      </c>
      <c r="J35" s="443">
        <v>0</v>
      </c>
      <c r="K35" s="443">
        <v>0</v>
      </c>
      <c r="L35" s="443">
        <v>0</v>
      </c>
      <c r="M35" s="443">
        <v>0</v>
      </c>
      <c r="N35" s="443">
        <v>0</v>
      </c>
      <c r="O35" s="443">
        <v>0</v>
      </c>
      <c r="P35" s="443">
        <v>0</v>
      </c>
      <c r="Q35" s="443">
        <v>0</v>
      </c>
      <c r="R35" s="443">
        <v>0</v>
      </c>
      <c r="S35" s="443">
        <v>0</v>
      </c>
      <c r="T35" s="443">
        <v>0</v>
      </c>
      <c r="U35" s="443">
        <v>0</v>
      </c>
      <c r="V35" s="443">
        <v>0</v>
      </c>
      <c r="W35" s="443">
        <v>0</v>
      </c>
      <c r="X35" s="443">
        <v>0</v>
      </c>
      <c r="Y35" s="443">
        <v>0</v>
      </c>
      <c r="Z35" s="443">
        <v>0</v>
      </c>
      <c r="AA35" s="443">
        <v>0</v>
      </c>
      <c r="AB35" s="443">
        <v>0</v>
      </c>
      <c r="AC35" s="443">
        <v>0</v>
      </c>
      <c r="AD35" s="443">
        <v>0</v>
      </c>
      <c r="AE35" s="443">
        <v>0</v>
      </c>
      <c r="AF35" s="443">
        <v>0</v>
      </c>
      <c r="AG35" s="443">
        <v>0</v>
      </c>
      <c r="AH35" s="443">
        <v>0</v>
      </c>
      <c r="AI35" s="443">
        <v>0</v>
      </c>
      <c r="AJ35" s="443">
        <v>0</v>
      </c>
      <c r="AK35" s="443">
        <v>0</v>
      </c>
      <c r="AL35" s="443">
        <v>0</v>
      </c>
      <c r="AM35" s="443">
        <v>0</v>
      </c>
      <c r="AN35" s="443">
        <v>0</v>
      </c>
      <c r="AO35" s="443">
        <v>0</v>
      </c>
      <c r="AP35" s="443">
        <v>0</v>
      </c>
      <c r="AQ35" s="443">
        <v>0</v>
      </c>
      <c r="AR35" s="443">
        <v>0</v>
      </c>
    </row>
    <row r="36" spans="1:44" s="437" customFormat="1" x14ac:dyDescent="0.2">
      <c r="A36" s="437">
        <v>26</v>
      </c>
      <c r="B36" s="466">
        <v>28</v>
      </c>
      <c r="C36" s="441" t="s">
        <v>477</v>
      </c>
      <c r="D36" s="645">
        <f t="shared" si="1"/>
        <v>0</v>
      </c>
      <c r="E36" s="443">
        <v>0</v>
      </c>
      <c r="F36" s="443">
        <v>0</v>
      </c>
      <c r="G36" s="443">
        <v>0</v>
      </c>
      <c r="H36" s="443">
        <v>0</v>
      </c>
      <c r="I36" s="443">
        <v>0</v>
      </c>
      <c r="J36" s="443">
        <v>0</v>
      </c>
      <c r="K36" s="443">
        <v>0</v>
      </c>
      <c r="L36" s="443">
        <v>0</v>
      </c>
      <c r="M36" s="443">
        <v>0</v>
      </c>
      <c r="N36" s="443">
        <v>0</v>
      </c>
      <c r="O36" s="443">
        <v>0</v>
      </c>
      <c r="P36" s="443">
        <v>0</v>
      </c>
      <c r="Q36" s="443">
        <v>0</v>
      </c>
      <c r="R36" s="443">
        <v>0</v>
      </c>
      <c r="S36" s="443">
        <v>0</v>
      </c>
      <c r="T36" s="443">
        <v>0</v>
      </c>
      <c r="U36" s="443">
        <v>0</v>
      </c>
      <c r="V36" s="443">
        <v>0</v>
      </c>
      <c r="W36" s="443">
        <v>0</v>
      </c>
      <c r="X36" s="443">
        <v>0</v>
      </c>
      <c r="Y36" s="443">
        <v>0</v>
      </c>
      <c r="Z36" s="443">
        <v>0</v>
      </c>
      <c r="AA36" s="443">
        <v>0</v>
      </c>
      <c r="AB36" s="443">
        <v>0</v>
      </c>
      <c r="AC36" s="443">
        <v>0</v>
      </c>
      <c r="AD36" s="443">
        <v>0</v>
      </c>
      <c r="AE36" s="443">
        <v>0</v>
      </c>
      <c r="AF36" s="443">
        <v>0</v>
      </c>
      <c r="AG36" s="443">
        <v>0</v>
      </c>
      <c r="AH36" s="443">
        <v>0</v>
      </c>
      <c r="AI36" s="443">
        <v>0</v>
      </c>
      <c r="AJ36" s="443">
        <v>0</v>
      </c>
      <c r="AK36" s="443">
        <v>0</v>
      </c>
      <c r="AL36" s="443">
        <v>0</v>
      </c>
      <c r="AM36" s="443">
        <v>0</v>
      </c>
      <c r="AN36" s="443">
        <v>0</v>
      </c>
      <c r="AO36" s="443">
        <v>0</v>
      </c>
      <c r="AP36" s="443">
        <v>0</v>
      </c>
      <c r="AQ36" s="443">
        <v>0</v>
      </c>
      <c r="AR36" s="443">
        <v>0</v>
      </c>
    </row>
    <row r="37" spans="1:44" s="437" customFormat="1" ht="38.25" customHeight="1" x14ac:dyDescent="0.2">
      <c r="A37" s="437">
        <v>27</v>
      </c>
      <c r="B37" s="466">
        <v>29</v>
      </c>
      <c r="C37" s="444" t="s">
        <v>487</v>
      </c>
      <c r="D37" s="645">
        <f t="shared" si="1"/>
        <v>0</v>
      </c>
      <c r="E37" s="443">
        <v>0</v>
      </c>
      <c r="F37" s="443">
        <v>0</v>
      </c>
      <c r="G37" s="443">
        <v>0</v>
      </c>
      <c r="H37" s="443">
        <v>0</v>
      </c>
      <c r="I37" s="443">
        <v>0</v>
      </c>
      <c r="J37" s="443">
        <v>0</v>
      </c>
      <c r="K37" s="443">
        <v>0</v>
      </c>
      <c r="L37" s="443">
        <v>0</v>
      </c>
      <c r="M37" s="443">
        <v>0</v>
      </c>
      <c r="N37" s="443">
        <v>0</v>
      </c>
      <c r="O37" s="443">
        <v>0</v>
      </c>
      <c r="P37" s="443">
        <v>0</v>
      </c>
      <c r="Q37" s="443">
        <v>0</v>
      </c>
      <c r="R37" s="443">
        <v>0</v>
      </c>
      <c r="S37" s="443">
        <v>0</v>
      </c>
      <c r="T37" s="443">
        <v>0</v>
      </c>
      <c r="U37" s="443">
        <v>0</v>
      </c>
      <c r="V37" s="443">
        <v>0</v>
      </c>
      <c r="W37" s="443">
        <v>0</v>
      </c>
      <c r="X37" s="443">
        <v>0</v>
      </c>
      <c r="Y37" s="443">
        <v>0</v>
      </c>
      <c r="Z37" s="443">
        <v>0</v>
      </c>
      <c r="AA37" s="443">
        <v>0</v>
      </c>
      <c r="AB37" s="443">
        <v>0</v>
      </c>
      <c r="AC37" s="443">
        <v>0</v>
      </c>
      <c r="AD37" s="443">
        <v>0</v>
      </c>
      <c r="AE37" s="443">
        <v>0</v>
      </c>
      <c r="AF37" s="443">
        <v>0</v>
      </c>
      <c r="AG37" s="443">
        <v>0</v>
      </c>
      <c r="AH37" s="443">
        <v>0</v>
      </c>
      <c r="AI37" s="443">
        <v>0</v>
      </c>
      <c r="AJ37" s="443">
        <v>0</v>
      </c>
      <c r="AK37" s="443">
        <v>0</v>
      </c>
      <c r="AL37" s="443">
        <v>0</v>
      </c>
      <c r="AM37" s="443">
        <v>0</v>
      </c>
      <c r="AN37" s="443">
        <v>0</v>
      </c>
      <c r="AO37" s="443">
        <v>0</v>
      </c>
      <c r="AP37" s="443">
        <v>0</v>
      </c>
      <c r="AQ37" s="443">
        <v>0</v>
      </c>
      <c r="AR37" s="443">
        <v>0</v>
      </c>
    </row>
    <row r="38" spans="1:44" s="445" customFormat="1" ht="39.75" customHeight="1" x14ac:dyDescent="0.2">
      <c r="A38" s="437">
        <v>28</v>
      </c>
      <c r="B38" s="466">
        <v>30</v>
      </c>
      <c r="C38" s="444" t="s">
        <v>488</v>
      </c>
      <c r="D38" s="645">
        <f t="shared" si="1"/>
        <v>0</v>
      </c>
      <c r="E38" s="443">
        <v>0</v>
      </c>
      <c r="F38" s="443">
        <v>0</v>
      </c>
      <c r="G38" s="443">
        <v>0</v>
      </c>
      <c r="H38" s="443">
        <v>0</v>
      </c>
      <c r="I38" s="443">
        <v>0</v>
      </c>
      <c r="J38" s="443">
        <v>0</v>
      </c>
      <c r="K38" s="443">
        <v>0</v>
      </c>
      <c r="L38" s="443">
        <v>0</v>
      </c>
      <c r="M38" s="443">
        <v>0</v>
      </c>
      <c r="N38" s="443">
        <v>0</v>
      </c>
      <c r="O38" s="443">
        <v>0</v>
      </c>
      <c r="P38" s="443">
        <v>0</v>
      </c>
      <c r="Q38" s="443">
        <v>0</v>
      </c>
      <c r="R38" s="443">
        <v>0</v>
      </c>
      <c r="S38" s="443">
        <v>0</v>
      </c>
      <c r="T38" s="443">
        <v>0</v>
      </c>
      <c r="U38" s="443">
        <v>0</v>
      </c>
      <c r="V38" s="443">
        <v>0</v>
      </c>
      <c r="W38" s="443">
        <v>0</v>
      </c>
      <c r="X38" s="443">
        <v>0</v>
      </c>
      <c r="Y38" s="443">
        <v>0</v>
      </c>
      <c r="Z38" s="443">
        <v>0</v>
      </c>
      <c r="AA38" s="443">
        <v>0</v>
      </c>
      <c r="AB38" s="443">
        <v>0</v>
      </c>
      <c r="AC38" s="443">
        <v>0</v>
      </c>
      <c r="AD38" s="443">
        <v>0</v>
      </c>
      <c r="AE38" s="443">
        <v>0</v>
      </c>
      <c r="AF38" s="443">
        <v>0</v>
      </c>
      <c r="AG38" s="443">
        <v>0</v>
      </c>
      <c r="AH38" s="443">
        <v>0</v>
      </c>
      <c r="AI38" s="443">
        <v>0</v>
      </c>
      <c r="AJ38" s="443">
        <v>0</v>
      </c>
      <c r="AK38" s="443">
        <v>0</v>
      </c>
      <c r="AL38" s="443">
        <v>0</v>
      </c>
      <c r="AM38" s="443">
        <v>0</v>
      </c>
      <c r="AN38" s="443">
        <v>0</v>
      </c>
      <c r="AO38" s="443">
        <v>0</v>
      </c>
      <c r="AP38" s="443">
        <v>0</v>
      </c>
      <c r="AQ38" s="443">
        <v>0</v>
      </c>
      <c r="AR38" s="443">
        <v>0</v>
      </c>
    </row>
    <row r="39" spans="1:44" s="446" customFormat="1" ht="26.25" customHeight="1" x14ac:dyDescent="0.2">
      <c r="B39" s="597"/>
      <c r="C39" s="449" t="s">
        <v>489</v>
      </c>
      <c r="D39" s="645">
        <f>SUM(E39:AR39)</f>
        <v>0</v>
      </c>
      <c r="E39" s="305">
        <f t="shared" ref="E39:W39" si="2">E9+E11+E12+E13+SUM(E18:E22)+SUM(E30:E32)+SUM(E33:E38)</f>
        <v>0</v>
      </c>
      <c r="F39" s="305">
        <f t="shared" si="2"/>
        <v>0</v>
      </c>
      <c r="G39" s="305">
        <f t="shared" si="2"/>
        <v>0</v>
      </c>
      <c r="H39" s="305">
        <f t="shared" si="2"/>
        <v>0</v>
      </c>
      <c r="I39" s="305">
        <f t="shared" si="2"/>
        <v>0</v>
      </c>
      <c r="J39" s="305">
        <f t="shared" si="2"/>
        <v>0</v>
      </c>
      <c r="K39" s="305">
        <f t="shared" si="2"/>
        <v>0</v>
      </c>
      <c r="L39" s="305">
        <f>L9+L11+L12+L13+SUM(L18:L22)+SUM(L30:L32)+SUM(L33:L38)</f>
        <v>0</v>
      </c>
      <c r="M39" s="305">
        <f t="shared" si="2"/>
        <v>0</v>
      </c>
      <c r="N39" s="305">
        <f t="shared" si="2"/>
        <v>0</v>
      </c>
      <c r="O39" s="305">
        <f t="shared" si="2"/>
        <v>0</v>
      </c>
      <c r="P39" s="305">
        <f t="shared" si="2"/>
        <v>0</v>
      </c>
      <c r="Q39" s="305">
        <f t="shared" si="2"/>
        <v>0</v>
      </c>
      <c r="R39" s="305">
        <f t="shared" si="2"/>
        <v>0</v>
      </c>
      <c r="S39" s="305">
        <f t="shared" si="2"/>
        <v>0</v>
      </c>
      <c r="T39" s="305">
        <f t="shared" si="2"/>
        <v>0</v>
      </c>
      <c r="U39" s="305">
        <f t="shared" si="2"/>
        <v>0</v>
      </c>
      <c r="V39" s="305">
        <f t="shared" si="2"/>
        <v>0</v>
      </c>
      <c r="W39" s="305">
        <f t="shared" si="2"/>
        <v>0</v>
      </c>
      <c r="X39" s="305">
        <f>X9+X11+X12+X13+SUM(X18:X22)+SUM(X30:X32)+SUM(X33:X38)</f>
        <v>0</v>
      </c>
      <c r="Y39" s="305">
        <f t="shared" ref="Y39:AR39" si="3">Y9+Y11+Y12+Y13+SUM(Y18:Y22)+SUM(Y30:Y32)+SUM(Y33:Y38)</f>
        <v>0</v>
      </c>
      <c r="Z39" s="305">
        <f t="shared" si="3"/>
        <v>0</v>
      </c>
      <c r="AA39" s="305">
        <f t="shared" si="3"/>
        <v>0</v>
      </c>
      <c r="AB39" s="305">
        <f t="shared" si="3"/>
        <v>0</v>
      </c>
      <c r="AC39" s="305">
        <f t="shared" si="3"/>
        <v>0</v>
      </c>
      <c r="AD39" s="305">
        <f t="shared" si="3"/>
        <v>0</v>
      </c>
      <c r="AE39" s="305">
        <f t="shared" si="3"/>
        <v>0</v>
      </c>
      <c r="AF39" s="305">
        <f t="shared" si="3"/>
        <v>0</v>
      </c>
      <c r="AG39" s="305">
        <f t="shared" si="3"/>
        <v>0</v>
      </c>
      <c r="AH39" s="305">
        <f t="shared" si="3"/>
        <v>0</v>
      </c>
      <c r="AI39" s="305">
        <f t="shared" si="3"/>
        <v>0</v>
      </c>
      <c r="AJ39" s="305">
        <f t="shared" si="3"/>
        <v>0</v>
      </c>
      <c r="AK39" s="305">
        <f t="shared" si="3"/>
        <v>0</v>
      </c>
      <c r="AL39" s="305">
        <f t="shared" si="3"/>
        <v>0</v>
      </c>
      <c r="AM39" s="305">
        <f t="shared" si="3"/>
        <v>0</v>
      </c>
      <c r="AN39" s="305">
        <f t="shared" si="3"/>
        <v>0</v>
      </c>
      <c r="AO39" s="305">
        <f t="shared" si="3"/>
        <v>0</v>
      </c>
      <c r="AP39" s="305">
        <f t="shared" si="3"/>
        <v>0</v>
      </c>
      <c r="AQ39" s="305">
        <f t="shared" si="3"/>
        <v>0</v>
      </c>
      <c r="AR39" s="305">
        <f t="shared" si="3"/>
        <v>0</v>
      </c>
    </row>
    <row r="40" spans="1:44" s="446" customFormat="1" ht="14.25" customHeight="1" x14ac:dyDescent="0.2">
      <c r="B40" s="597"/>
      <c r="C40" s="447" t="s">
        <v>490</v>
      </c>
      <c r="D40" s="645">
        <f t="shared" ref="D40:D73" si="4">SUM(E40:AR40)</f>
        <v>0</v>
      </c>
      <c r="E40" s="305"/>
      <c r="F40" s="305"/>
      <c r="G40" s="305"/>
      <c r="H40" s="305"/>
      <c r="I40" s="305"/>
      <c r="J40" s="305"/>
      <c r="K40" s="305"/>
      <c r="L40" s="305"/>
      <c r="M40" s="305"/>
      <c r="N40" s="305"/>
      <c r="O40" s="305"/>
      <c r="P40" s="305"/>
      <c r="Q40" s="305"/>
      <c r="R40" s="305"/>
      <c r="S40" s="305"/>
      <c r="T40" s="305"/>
      <c r="U40" s="305"/>
      <c r="V40" s="305"/>
      <c r="W40" s="305"/>
      <c r="X40" s="305"/>
      <c r="Y40" s="305"/>
      <c r="Z40" s="305"/>
      <c r="AA40" s="305"/>
      <c r="AB40" s="305"/>
      <c r="AC40" s="305"/>
      <c r="AD40" s="305"/>
      <c r="AE40" s="305"/>
      <c r="AF40" s="305"/>
      <c r="AG40" s="305"/>
      <c r="AH40" s="305"/>
      <c r="AI40" s="305"/>
      <c r="AJ40" s="305"/>
      <c r="AK40" s="305"/>
      <c r="AL40" s="305"/>
      <c r="AM40" s="305"/>
      <c r="AN40" s="305"/>
      <c r="AO40" s="305"/>
      <c r="AP40" s="305"/>
      <c r="AQ40" s="305"/>
      <c r="AR40" s="305"/>
    </row>
    <row r="41" spans="1:44" s="448" customFormat="1" ht="22.5" x14ac:dyDescent="0.2">
      <c r="A41" s="448">
        <v>1</v>
      </c>
      <c r="B41" s="598">
        <v>1</v>
      </c>
      <c r="C41" s="441" t="s">
        <v>491</v>
      </c>
      <c r="D41" s="645">
        <f>SUM(E41:AR41)</f>
        <v>0</v>
      </c>
      <c r="E41" s="443">
        <v>0</v>
      </c>
      <c r="F41" s="443">
        <v>0</v>
      </c>
      <c r="G41" s="443">
        <v>0</v>
      </c>
      <c r="H41" s="443">
        <v>0</v>
      </c>
      <c r="I41" s="443">
        <v>0</v>
      </c>
      <c r="J41" s="443">
        <v>0</v>
      </c>
      <c r="K41" s="443">
        <v>0</v>
      </c>
      <c r="L41" s="443">
        <v>0</v>
      </c>
      <c r="M41" s="443">
        <v>0</v>
      </c>
      <c r="N41" s="443">
        <v>0</v>
      </c>
      <c r="O41" s="443">
        <v>0</v>
      </c>
      <c r="P41" s="443">
        <v>0</v>
      </c>
      <c r="Q41" s="443">
        <v>0</v>
      </c>
      <c r="R41" s="443">
        <v>0</v>
      </c>
      <c r="S41" s="443">
        <v>0</v>
      </c>
      <c r="T41" s="443">
        <v>0</v>
      </c>
      <c r="U41" s="443">
        <v>0</v>
      </c>
      <c r="V41" s="443">
        <v>0</v>
      </c>
      <c r="W41" s="443">
        <v>0</v>
      </c>
      <c r="X41" s="443">
        <v>0</v>
      </c>
      <c r="Y41" s="443">
        <v>0</v>
      </c>
      <c r="Z41" s="443">
        <v>0</v>
      </c>
      <c r="AA41" s="443">
        <v>0</v>
      </c>
      <c r="AB41" s="443">
        <v>0</v>
      </c>
      <c r="AC41" s="443">
        <v>0</v>
      </c>
      <c r="AD41" s="443">
        <v>0</v>
      </c>
      <c r="AE41" s="443">
        <v>0</v>
      </c>
      <c r="AF41" s="443">
        <v>0</v>
      </c>
      <c r="AG41" s="443">
        <v>0</v>
      </c>
      <c r="AH41" s="443">
        <v>0</v>
      </c>
      <c r="AI41" s="443">
        <v>0</v>
      </c>
      <c r="AJ41" s="443">
        <v>0</v>
      </c>
      <c r="AK41" s="443">
        <v>0</v>
      </c>
      <c r="AL41" s="443">
        <v>0</v>
      </c>
      <c r="AM41" s="443">
        <v>0</v>
      </c>
      <c r="AN41" s="443">
        <v>0</v>
      </c>
      <c r="AO41" s="443">
        <v>0</v>
      </c>
      <c r="AP41" s="443">
        <v>0</v>
      </c>
      <c r="AQ41" s="443">
        <v>0</v>
      </c>
      <c r="AR41" s="443">
        <v>0</v>
      </c>
    </row>
    <row r="42" spans="1:44" s="448" customFormat="1" ht="23.45" customHeight="1" x14ac:dyDescent="0.2">
      <c r="A42" s="448">
        <v>2</v>
      </c>
      <c r="B42" s="598">
        <v>2</v>
      </c>
      <c r="C42" s="441" t="s">
        <v>492</v>
      </c>
      <c r="D42" s="645">
        <f t="shared" ref="D42:D46" si="5">SUM(E42:AR42)</f>
        <v>0</v>
      </c>
      <c r="E42" s="443">
        <v>0</v>
      </c>
      <c r="F42" s="443">
        <v>0</v>
      </c>
      <c r="G42" s="443">
        <v>0</v>
      </c>
      <c r="H42" s="443">
        <v>0</v>
      </c>
      <c r="I42" s="443">
        <v>0</v>
      </c>
      <c r="J42" s="443">
        <v>0</v>
      </c>
      <c r="K42" s="443">
        <v>0</v>
      </c>
      <c r="L42" s="443">
        <v>0</v>
      </c>
      <c r="M42" s="443">
        <v>0</v>
      </c>
      <c r="N42" s="443">
        <v>0</v>
      </c>
      <c r="O42" s="443">
        <v>0</v>
      </c>
      <c r="P42" s="443">
        <v>0</v>
      </c>
      <c r="Q42" s="443">
        <v>0</v>
      </c>
      <c r="R42" s="443">
        <v>0</v>
      </c>
      <c r="S42" s="443">
        <v>0</v>
      </c>
      <c r="T42" s="443">
        <v>0</v>
      </c>
      <c r="U42" s="443">
        <v>0</v>
      </c>
      <c r="V42" s="443">
        <v>0</v>
      </c>
      <c r="W42" s="443">
        <v>0</v>
      </c>
      <c r="X42" s="443">
        <v>0</v>
      </c>
      <c r="Y42" s="443">
        <v>0</v>
      </c>
      <c r="Z42" s="443">
        <v>0</v>
      </c>
      <c r="AA42" s="443">
        <v>0</v>
      </c>
      <c r="AB42" s="443">
        <v>0</v>
      </c>
      <c r="AC42" s="443">
        <v>0</v>
      </c>
      <c r="AD42" s="443">
        <v>0</v>
      </c>
      <c r="AE42" s="443">
        <v>0</v>
      </c>
      <c r="AF42" s="443">
        <v>0</v>
      </c>
      <c r="AG42" s="443">
        <v>0</v>
      </c>
      <c r="AH42" s="443">
        <v>0</v>
      </c>
      <c r="AI42" s="443">
        <v>0</v>
      </c>
      <c r="AJ42" s="443">
        <v>0</v>
      </c>
      <c r="AK42" s="443">
        <v>0</v>
      </c>
      <c r="AL42" s="443">
        <v>0</v>
      </c>
      <c r="AM42" s="443">
        <v>0</v>
      </c>
      <c r="AN42" s="443">
        <v>0</v>
      </c>
      <c r="AO42" s="443">
        <v>0</v>
      </c>
      <c r="AP42" s="443">
        <v>0</v>
      </c>
      <c r="AQ42" s="443">
        <v>0</v>
      </c>
      <c r="AR42" s="443">
        <v>0</v>
      </c>
    </row>
    <row r="43" spans="1:44" s="448" customFormat="1" ht="22.5" x14ac:dyDescent="0.2">
      <c r="A43" s="448">
        <v>3</v>
      </c>
      <c r="B43" s="598">
        <v>3</v>
      </c>
      <c r="C43" s="441" t="s">
        <v>493</v>
      </c>
      <c r="D43" s="645">
        <f t="shared" si="5"/>
        <v>0</v>
      </c>
      <c r="E43" s="443">
        <v>0</v>
      </c>
      <c r="F43" s="443">
        <v>0</v>
      </c>
      <c r="G43" s="443">
        <v>0</v>
      </c>
      <c r="H43" s="443">
        <v>0</v>
      </c>
      <c r="I43" s="443">
        <v>0</v>
      </c>
      <c r="J43" s="443">
        <v>0</v>
      </c>
      <c r="K43" s="443">
        <v>0</v>
      </c>
      <c r="L43" s="443">
        <v>0</v>
      </c>
      <c r="M43" s="443">
        <v>0</v>
      </c>
      <c r="N43" s="443">
        <v>0</v>
      </c>
      <c r="O43" s="443">
        <v>0</v>
      </c>
      <c r="P43" s="443">
        <v>0</v>
      </c>
      <c r="Q43" s="443">
        <v>0</v>
      </c>
      <c r="R43" s="443">
        <v>0</v>
      </c>
      <c r="S43" s="443">
        <v>0</v>
      </c>
      <c r="T43" s="443">
        <v>0</v>
      </c>
      <c r="U43" s="443">
        <v>0</v>
      </c>
      <c r="V43" s="443">
        <v>0</v>
      </c>
      <c r="W43" s="443">
        <v>0</v>
      </c>
      <c r="X43" s="443">
        <v>0</v>
      </c>
      <c r="Y43" s="443">
        <v>0</v>
      </c>
      <c r="Z43" s="443">
        <v>0</v>
      </c>
      <c r="AA43" s="443">
        <v>0</v>
      </c>
      <c r="AB43" s="443">
        <v>0</v>
      </c>
      <c r="AC43" s="443">
        <v>0</v>
      </c>
      <c r="AD43" s="443">
        <v>0</v>
      </c>
      <c r="AE43" s="443">
        <v>0</v>
      </c>
      <c r="AF43" s="443">
        <v>0</v>
      </c>
      <c r="AG43" s="443">
        <v>0</v>
      </c>
      <c r="AH43" s="443">
        <v>0</v>
      </c>
      <c r="AI43" s="443">
        <v>0</v>
      </c>
      <c r="AJ43" s="443">
        <v>0</v>
      </c>
      <c r="AK43" s="443">
        <v>0</v>
      </c>
      <c r="AL43" s="443">
        <v>0</v>
      </c>
      <c r="AM43" s="443">
        <v>0</v>
      </c>
      <c r="AN43" s="443">
        <v>0</v>
      </c>
      <c r="AO43" s="443">
        <v>0</v>
      </c>
      <c r="AP43" s="443">
        <v>0</v>
      </c>
      <c r="AQ43" s="443">
        <v>0</v>
      </c>
      <c r="AR43" s="443">
        <v>0</v>
      </c>
    </row>
    <row r="44" spans="1:44" s="448" customFormat="1" ht="22.5" x14ac:dyDescent="0.2">
      <c r="A44" s="448">
        <v>4</v>
      </c>
      <c r="B44" s="598">
        <v>4</v>
      </c>
      <c r="C44" s="441" t="s">
        <v>633</v>
      </c>
      <c r="D44" s="645">
        <f t="shared" si="5"/>
        <v>0</v>
      </c>
      <c r="E44" s="443">
        <v>0</v>
      </c>
      <c r="F44" s="443">
        <v>0</v>
      </c>
      <c r="G44" s="443">
        <v>0</v>
      </c>
      <c r="H44" s="443">
        <v>0</v>
      </c>
      <c r="I44" s="443">
        <v>0</v>
      </c>
      <c r="J44" s="443">
        <v>0</v>
      </c>
      <c r="K44" s="443">
        <v>0</v>
      </c>
      <c r="L44" s="443">
        <v>0</v>
      </c>
      <c r="M44" s="443">
        <v>0</v>
      </c>
      <c r="N44" s="443">
        <v>0</v>
      </c>
      <c r="O44" s="443">
        <v>0</v>
      </c>
      <c r="P44" s="443">
        <v>0</v>
      </c>
      <c r="Q44" s="443">
        <v>0</v>
      </c>
      <c r="R44" s="443">
        <v>0</v>
      </c>
      <c r="S44" s="443">
        <v>0</v>
      </c>
      <c r="T44" s="443">
        <v>0</v>
      </c>
      <c r="U44" s="443">
        <v>0</v>
      </c>
      <c r="V44" s="443">
        <v>0</v>
      </c>
      <c r="W44" s="443">
        <v>0</v>
      </c>
      <c r="X44" s="443">
        <v>0</v>
      </c>
      <c r="Y44" s="443">
        <v>0</v>
      </c>
      <c r="Z44" s="443">
        <v>0</v>
      </c>
      <c r="AA44" s="443">
        <v>0</v>
      </c>
      <c r="AB44" s="443">
        <v>0</v>
      </c>
      <c r="AC44" s="443">
        <v>0</v>
      </c>
      <c r="AD44" s="443">
        <v>0</v>
      </c>
      <c r="AE44" s="443">
        <v>0</v>
      </c>
      <c r="AF44" s="443">
        <v>0</v>
      </c>
      <c r="AG44" s="443">
        <v>0</v>
      </c>
      <c r="AH44" s="443">
        <v>0</v>
      </c>
      <c r="AI44" s="443">
        <v>0</v>
      </c>
      <c r="AJ44" s="443">
        <v>0</v>
      </c>
      <c r="AK44" s="443">
        <v>0</v>
      </c>
      <c r="AL44" s="443">
        <v>0</v>
      </c>
      <c r="AM44" s="443">
        <v>0</v>
      </c>
      <c r="AN44" s="443">
        <v>0</v>
      </c>
      <c r="AO44" s="443">
        <v>0</v>
      </c>
      <c r="AP44" s="443">
        <v>0</v>
      </c>
      <c r="AQ44" s="443">
        <v>0</v>
      </c>
      <c r="AR44" s="443">
        <v>0</v>
      </c>
    </row>
    <row r="45" spans="1:44" s="448" customFormat="1" x14ac:dyDescent="0.2">
      <c r="A45" s="448">
        <v>5</v>
      </c>
      <c r="B45" s="598">
        <v>5</v>
      </c>
      <c r="C45" s="441" t="s">
        <v>494</v>
      </c>
      <c r="D45" s="645">
        <f t="shared" si="5"/>
        <v>0</v>
      </c>
      <c r="E45" s="443">
        <v>0</v>
      </c>
      <c r="F45" s="443">
        <v>0</v>
      </c>
      <c r="G45" s="443">
        <v>0</v>
      </c>
      <c r="H45" s="443">
        <v>0</v>
      </c>
      <c r="I45" s="443">
        <v>0</v>
      </c>
      <c r="J45" s="443">
        <v>0</v>
      </c>
      <c r="K45" s="443">
        <v>0</v>
      </c>
      <c r="L45" s="443">
        <v>0</v>
      </c>
      <c r="M45" s="443">
        <v>0</v>
      </c>
      <c r="N45" s="443">
        <v>0</v>
      </c>
      <c r="O45" s="443">
        <v>0</v>
      </c>
      <c r="P45" s="443">
        <v>0</v>
      </c>
      <c r="Q45" s="443">
        <v>0</v>
      </c>
      <c r="R45" s="443">
        <v>0</v>
      </c>
      <c r="S45" s="443">
        <v>0</v>
      </c>
      <c r="T45" s="443">
        <v>0</v>
      </c>
      <c r="U45" s="443">
        <v>0</v>
      </c>
      <c r="V45" s="443">
        <v>0</v>
      </c>
      <c r="W45" s="443">
        <v>0</v>
      </c>
      <c r="X45" s="443">
        <v>0</v>
      </c>
      <c r="Y45" s="443">
        <v>0</v>
      </c>
      <c r="Z45" s="443">
        <v>0</v>
      </c>
      <c r="AA45" s="443">
        <v>0</v>
      </c>
      <c r="AB45" s="443">
        <v>0</v>
      </c>
      <c r="AC45" s="443">
        <v>0</v>
      </c>
      <c r="AD45" s="443">
        <v>0</v>
      </c>
      <c r="AE45" s="443">
        <v>0</v>
      </c>
      <c r="AF45" s="443">
        <v>0</v>
      </c>
      <c r="AG45" s="443">
        <v>0</v>
      </c>
      <c r="AH45" s="443">
        <v>0</v>
      </c>
      <c r="AI45" s="443">
        <v>0</v>
      </c>
      <c r="AJ45" s="443">
        <v>0</v>
      </c>
      <c r="AK45" s="443">
        <v>0</v>
      </c>
      <c r="AL45" s="443">
        <v>0</v>
      </c>
      <c r="AM45" s="443">
        <v>0</v>
      </c>
      <c r="AN45" s="443">
        <v>0</v>
      </c>
      <c r="AO45" s="443">
        <v>0</v>
      </c>
      <c r="AP45" s="443">
        <v>0</v>
      </c>
      <c r="AQ45" s="443">
        <v>0</v>
      </c>
      <c r="AR45" s="443">
        <v>0</v>
      </c>
    </row>
    <row r="46" spans="1:44" s="448" customFormat="1" x14ac:dyDescent="0.2">
      <c r="A46" s="448">
        <v>6</v>
      </c>
      <c r="B46" s="598">
        <v>6</v>
      </c>
      <c r="C46" s="441" t="s">
        <v>495</v>
      </c>
      <c r="D46" s="645">
        <f t="shared" si="5"/>
        <v>0</v>
      </c>
      <c r="E46" s="443">
        <v>0</v>
      </c>
      <c r="F46" s="443">
        <v>0</v>
      </c>
      <c r="G46" s="443">
        <v>0</v>
      </c>
      <c r="H46" s="443">
        <v>0</v>
      </c>
      <c r="I46" s="443">
        <v>0</v>
      </c>
      <c r="J46" s="443">
        <v>0</v>
      </c>
      <c r="K46" s="443">
        <v>0</v>
      </c>
      <c r="L46" s="443">
        <v>0</v>
      </c>
      <c r="M46" s="443">
        <v>0</v>
      </c>
      <c r="N46" s="443">
        <v>0</v>
      </c>
      <c r="O46" s="443">
        <v>0</v>
      </c>
      <c r="P46" s="443">
        <v>0</v>
      </c>
      <c r="Q46" s="443">
        <v>0</v>
      </c>
      <c r="R46" s="443">
        <v>0</v>
      </c>
      <c r="S46" s="443">
        <v>0</v>
      </c>
      <c r="T46" s="443">
        <v>0</v>
      </c>
      <c r="U46" s="443">
        <v>0</v>
      </c>
      <c r="V46" s="443">
        <v>0</v>
      </c>
      <c r="W46" s="443">
        <v>0</v>
      </c>
      <c r="X46" s="443">
        <v>0</v>
      </c>
      <c r="Y46" s="443">
        <v>0</v>
      </c>
      <c r="Z46" s="443">
        <v>0</v>
      </c>
      <c r="AA46" s="443">
        <v>0</v>
      </c>
      <c r="AB46" s="443">
        <v>0</v>
      </c>
      <c r="AC46" s="443">
        <v>0</v>
      </c>
      <c r="AD46" s="443">
        <v>0</v>
      </c>
      <c r="AE46" s="443">
        <v>0</v>
      </c>
      <c r="AF46" s="443">
        <v>0</v>
      </c>
      <c r="AG46" s="443">
        <v>0</v>
      </c>
      <c r="AH46" s="443">
        <v>0</v>
      </c>
      <c r="AI46" s="443">
        <v>0</v>
      </c>
      <c r="AJ46" s="443">
        <v>0</v>
      </c>
      <c r="AK46" s="443">
        <v>0</v>
      </c>
      <c r="AL46" s="443">
        <v>0</v>
      </c>
      <c r="AM46" s="443">
        <v>0</v>
      </c>
      <c r="AN46" s="443">
        <v>0</v>
      </c>
      <c r="AO46" s="443">
        <v>0</v>
      </c>
      <c r="AP46" s="443">
        <v>0</v>
      </c>
      <c r="AQ46" s="443">
        <v>0</v>
      </c>
      <c r="AR46" s="443">
        <v>0</v>
      </c>
    </row>
    <row r="47" spans="1:44" s="446" customFormat="1" ht="16.5" customHeight="1" x14ac:dyDescent="0.2">
      <c r="A47" s="448">
        <v>7</v>
      </c>
      <c r="B47" s="598">
        <v>7</v>
      </c>
      <c r="C47" s="449" t="s">
        <v>496</v>
      </c>
      <c r="D47" s="645">
        <f>SUM(E47:AR47)</f>
        <v>0</v>
      </c>
      <c r="E47" s="305">
        <f>SUM(E41:E46)</f>
        <v>0</v>
      </c>
      <c r="F47" s="305">
        <f t="shared" ref="F47:X47" si="6">SUM(F41:F46)</f>
        <v>0</v>
      </c>
      <c r="G47" s="305">
        <f t="shared" si="6"/>
        <v>0</v>
      </c>
      <c r="H47" s="305">
        <f t="shared" si="6"/>
        <v>0</v>
      </c>
      <c r="I47" s="305">
        <f t="shared" si="6"/>
        <v>0</v>
      </c>
      <c r="J47" s="305">
        <f>SUM(J41:J46)</f>
        <v>0</v>
      </c>
      <c r="K47" s="305">
        <f t="shared" si="6"/>
        <v>0</v>
      </c>
      <c r="L47" s="305">
        <f t="shared" si="6"/>
        <v>0</v>
      </c>
      <c r="M47" s="305">
        <f t="shared" si="6"/>
        <v>0</v>
      </c>
      <c r="N47" s="305">
        <f t="shared" si="6"/>
        <v>0</v>
      </c>
      <c r="O47" s="305">
        <f t="shared" si="6"/>
        <v>0</v>
      </c>
      <c r="P47" s="305">
        <f t="shared" si="6"/>
        <v>0</v>
      </c>
      <c r="Q47" s="305">
        <f t="shared" si="6"/>
        <v>0</v>
      </c>
      <c r="R47" s="305">
        <f t="shared" si="6"/>
        <v>0</v>
      </c>
      <c r="S47" s="305">
        <f t="shared" si="6"/>
        <v>0</v>
      </c>
      <c r="T47" s="305">
        <f t="shared" si="6"/>
        <v>0</v>
      </c>
      <c r="U47" s="305">
        <f t="shared" si="6"/>
        <v>0</v>
      </c>
      <c r="V47" s="305">
        <f t="shared" si="6"/>
        <v>0</v>
      </c>
      <c r="W47" s="305">
        <f t="shared" si="6"/>
        <v>0</v>
      </c>
      <c r="X47" s="305">
        <f t="shared" si="6"/>
        <v>0</v>
      </c>
      <c r="Y47" s="305">
        <f t="shared" ref="Y47:AR47" si="7">SUM(Y41:Y46)</f>
        <v>0</v>
      </c>
      <c r="Z47" s="305">
        <f t="shared" si="7"/>
        <v>0</v>
      </c>
      <c r="AA47" s="305">
        <f t="shared" si="7"/>
        <v>0</v>
      </c>
      <c r="AB47" s="305">
        <f t="shared" si="7"/>
        <v>0</v>
      </c>
      <c r="AC47" s="305">
        <f t="shared" si="7"/>
        <v>0</v>
      </c>
      <c r="AD47" s="305">
        <f t="shared" si="7"/>
        <v>0</v>
      </c>
      <c r="AE47" s="305">
        <f t="shared" si="7"/>
        <v>0</v>
      </c>
      <c r="AF47" s="305">
        <f t="shared" si="7"/>
        <v>0</v>
      </c>
      <c r="AG47" s="305">
        <f t="shared" si="7"/>
        <v>0</v>
      </c>
      <c r="AH47" s="305">
        <f t="shared" si="7"/>
        <v>0</v>
      </c>
      <c r="AI47" s="305">
        <f t="shared" si="7"/>
        <v>0</v>
      </c>
      <c r="AJ47" s="305">
        <f t="shared" si="7"/>
        <v>0</v>
      </c>
      <c r="AK47" s="305">
        <f t="shared" si="7"/>
        <v>0</v>
      </c>
      <c r="AL47" s="305">
        <f t="shared" si="7"/>
        <v>0</v>
      </c>
      <c r="AM47" s="305">
        <f t="shared" si="7"/>
        <v>0</v>
      </c>
      <c r="AN47" s="305">
        <f t="shared" si="7"/>
        <v>0</v>
      </c>
      <c r="AO47" s="305">
        <f t="shared" si="7"/>
        <v>0</v>
      </c>
      <c r="AP47" s="305">
        <f t="shared" si="7"/>
        <v>0</v>
      </c>
      <c r="AQ47" s="305">
        <f t="shared" si="7"/>
        <v>0</v>
      </c>
      <c r="AR47" s="305">
        <f t="shared" si="7"/>
        <v>0</v>
      </c>
    </row>
    <row r="48" spans="1:44" s="448" customFormat="1" x14ac:dyDescent="0.2">
      <c r="A48" s="448">
        <v>8</v>
      </c>
      <c r="B48" s="598">
        <v>8</v>
      </c>
      <c r="C48" s="441" t="s">
        <v>497</v>
      </c>
      <c r="D48" s="645">
        <f t="shared" si="4"/>
        <v>0</v>
      </c>
      <c r="E48" s="306">
        <f>E49*E50*E51</f>
        <v>0</v>
      </c>
      <c r="F48" s="306">
        <f t="shared" ref="F48:X48" si="8">F49*F50*F51</f>
        <v>0</v>
      </c>
      <c r="G48" s="306">
        <f t="shared" si="8"/>
        <v>0</v>
      </c>
      <c r="H48" s="306">
        <f t="shared" si="8"/>
        <v>0</v>
      </c>
      <c r="I48" s="306">
        <f t="shared" si="8"/>
        <v>0</v>
      </c>
      <c r="J48" s="306">
        <f t="shared" si="8"/>
        <v>0</v>
      </c>
      <c r="K48" s="306">
        <f t="shared" si="8"/>
        <v>0</v>
      </c>
      <c r="L48" s="306">
        <f t="shared" si="8"/>
        <v>0</v>
      </c>
      <c r="M48" s="306">
        <f t="shared" si="8"/>
        <v>0</v>
      </c>
      <c r="N48" s="306">
        <f t="shared" si="8"/>
        <v>0</v>
      </c>
      <c r="O48" s="306">
        <f t="shared" si="8"/>
        <v>0</v>
      </c>
      <c r="P48" s="306">
        <f t="shared" si="8"/>
        <v>0</v>
      </c>
      <c r="Q48" s="306">
        <f t="shared" si="8"/>
        <v>0</v>
      </c>
      <c r="R48" s="306">
        <f t="shared" si="8"/>
        <v>0</v>
      </c>
      <c r="S48" s="306">
        <f t="shared" si="8"/>
        <v>0</v>
      </c>
      <c r="T48" s="306">
        <f t="shared" si="8"/>
        <v>0</v>
      </c>
      <c r="U48" s="306">
        <f t="shared" si="8"/>
        <v>0</v>
      </c>
      <c r="V48" s="306">
        <f t="shared" si="8"/>
        <v>0</v>
      </c>
      <c r="W48" s="306">
        <f t="shared" si="8"/>
        <v>0</v>
      </c>
      <c r="X48" s="306">
        <f t="shared" si="8"/>
        <v>0</v>
      </c>
      <c r="Y48" s="306">
        <f t="shared" ref="Y48:AR48" si="9">Y49*Y50*Y51</f>
        <v>0</v>
      </c>
      <c r="Z48" s="306">
        <f t="shared" si="9"/>
        <v>0</v>
      </c>
      <c r="AA48" s="306">
        <f t="shared" si="9"/>
        <v>0</v>
      </c>
      <c r="AB48" s="306">
        <f t="shared" si="9"/>
        <v>0</v>
      </c>
      <c r="AC48" s="306">
        <f t="shared" si="9"/>
        <v>0</v>
      </c>
      <c r="AD48" s="306">
        <f t="shared" si="9"/>
        <v>0</v>
      </c>
      <c r="AE48" s="306">
        <f t="shared" si="9"/>
        <v>0</v>
      </c>
      <c r="AF48" s="306">
        <f t="shared" si="9"/>
        <v>0</v>
      </c>
      <c r="AG48" s="306">
        <f t="shared" si="9"/>
        <v>0</v>
      </c>
      <c r="AH48" s="306">
        <f t="shared" si="9"/>
        <v>0</v>
      </c>
      <c r="AI48" s="306">
        <f t="shared" si="9"/>
        <v>0</v>
      </c>
      <c r="AJ48" s="306">
        <f t="shared" si="9"/>
        <v>0</v>
      </c>
      <c r="AK48" s="306">
        <f t="shared" si="9"/>
        <v>0</v>
      </c>
      <c r="AL48" s="306">
        <f t="shared" si="9"/>
        <v>0</v>
      </c>
      <c r="AM48" s="306">
        <f t="shared" si="9"/>
        <v>0</v>
      </c>
      <c r="AN48" s="306">
        <f t="shared" si="9"/>
        <v>0</v>
      </c>
      <c r="AO48" s="306">
        <f t="shared" si="9"/>
        <v>0</v>
      </c>
      <c r="AP48" s="306">
        <f t="shared" si="9"/>
        <v>0</v>
      </c>
      <c r="AQ48" s="306">
        <f t="shared" si="9"/>
        <v>0</v>
      </c>
      <c r="AR48" s="306">
        <f t="shared" si="9"/>
        <v>0</v>
      </c>
    </row>
    <row r="49" spans="1:44" s="437" customFormat="1" x14ac:dyDescent="0.2">
      <c r="A49" s="448">
        <v>9</v>
      </c>
      <c r="B49" s="598">
        <v>9</v>
      </c>
      <c r="C49" s="441" t="s">
        <v>498</v>
      </c>
      <c r="D49" s="645"/>
      <c r="E49" s="443"/>
      <c r="F49" s="443"/>
      <c r="G49" s="443"/>
      <c r="H49" s="443"/>
      <c r="I49" s="443"/>
      <c r="J49" s="443"/>
      <c r="K49" s="443"/>
      <c r="L49" s="443"/>
      <c r="M49" s="443"/>
      <c r="N49" s="443"/>
      <c r="O49" s="443"/>
      <c r="P49" s="443"/>
      <c r="Q49" s="443"/>
      <c r="R49" s="443"/>
      <c r="S49" s="443"/>
      <c r="T49" s="443"/>
      <c r="U49" s="443"/>
      <c r="V49" s="443"/>
      <c r="W49" s="443"/>
      <c r="X49" s="443"/>
      <c r="Y49" s="443"/>
      <c r="Z49" s="443"/>
      <c r="AA49" s="443"/>
      <c r="AB49" s="443"/>
      <c r="AC49" s="443"/>
      <c r="AD49" s="443"/>
      <c r="AE49" s="443"/>
      <c r="AF49" s="443"/>
      <c r="AG49" s="443"/>
      <c r="AH49" s="443"/>
      <c r="AI49" s="443"/>
      <c r="AJ49" s="443"/>
      <c r="AK49" s="443"/>
      <c r="AL49" s="443"/>
      <c r="AM49" s="443"/>
      <c r="AN49" s="443"/>
      <c r="AO49" s="443"/>
      <c r="AP49" s="443"/>
      <c r="AQ49" s="443"/>
      <c r="AR49" s="443"/>
    </row>
    <row r="50" spans="1:44" s="437" customFormat="1" x14ac:dyDescent="0.2">
      <c r="A50" s="448">
        <v>10</v>
      </c>
      <c r="B50" s="598">
        <v>10</v>
      </c>
      <c r="C50" s="441" t="s">
        <v>499</v>
      </c>
      <c r="D50" s="645"/>
      <c r="E50" s="443"/>
      <c r="F50" s="443"/>
      <c r="G50" s="443"/>
      <c r="H50" s="443"/>
      <c r="I50" s="443"/>
      <c r="J50" s="443"/>
      <c r="K50" s="443"/>
      <c r="L50" s="443"/>
      <c r="M50" s="443"/>
      <c r="N50" s="443"/>
      <c r="O50" s="443"/>
      <c r="P50" s="443"/>
      <c r="Q50" s="443"/>
      <c r="R50" s="443"/>
      <c r="S50" s="443"/>
      <c r="T50" s="443"/>
      <c r="U50" s="443"/>
      <c r="V50" s="443"/>
      <c r="W50" s="443"/>
      <c r="X50" s="443"/>
      <c r="Y50" s="443"/>
      <c r="Z50" s="443"/>
      <c r="AA50" s="443"/>
      <c r="AB50" s="443"/>
      <c r="AC50" s="443"/>
      <c r="AD50" s="443"/>
      <c r="AE50" s="443"/>
      <c r="AF50" s="443"/>
      <c r="AG50" s="443"/>
      <c r="AH50" s="443"/>
      <c r="AI50" s="443"/>
      <c r="AJ50" s="443"/>
      <c r="AK50" s="443"/>
      <c r="AL50" s="443"/>
      <c r="AM50" s="443"/>
      <c r="AN50" s="443"/>
      <c r="AO50" s="443"/>
      <c r="AP50" s="443"/>
      <c r="AQ50" s="443"/>
      <c r="AR50" s="443"/>
    </row>
    <row r="51" spans="1:44" s="437" customFormat="1" x14ac:dyDescent="0.2">
      <c r="A51" s="448">
        <v>11</v>
      </c>
      <c r="B51" s="598">
        <v>11</v>
      </c>
      <c r="C51" s="441" t="s">
        <v>500</v>
      </c>
      <c r="D51" s="645"/>
      <c r="E51" s="443"/>
      <c r="F51" s="443"/>
      <c r="G51" s="443"/>
      <c r="H51" s="443"/>
      <c r="I51" s="443"/>
      <c r="J51" s="443"/>
      <c r="K51" s="443"/>
      <c r="L51" s="443"/>
      <c r="M51" s="443"/>
      <c r="N51" s="443"/>
      <c r="O51" s="443"/>
      <c r="P51" s="443"/>
      <c r="Q51" s="443"/>
      <c r="R51" s="443"/>
      <c r="S51" s="443"/>
      <c r="T51" s="443"/>
      <c r="U51" s="443"/>
      <c r="V51" s="443"/>
      <c r="W51" s="443"/>
      <c r="X51" s="443"/>
      <c r="Y51" s="443"/>
      <c r="Z51" s="443"/>
      <c r="AA51" s="443"/>
      <c r="AB51" s="443"/>
      <c r="AC51" s="443"/>
      <c r="AD51" s="443"/>
      <c r="AE51" s="443"/>
      <c r="AF51" s="443"/>
      <c r="AG51" s="443"/>
      <c r="AH51" s="443"/>
      <c r="AI51" s="443"/>
      <c r="AJ51" s="443"/>
      <c r="AK51" s="443"/>
      <c r="AL51" s="443"/>
      <c r="AM51" s="443"/>
      <c r="AN51" s="443"/>
      <c r="AO51" s="443"/>
      <c r="AP51" s="443"/>
      <c r="AQ51" s="443"/>
      <c r="AR51" s="443"/>
    </row>
    <row r="52" spans="1:44" s="448" customFormat="1" ht="15" customHeight="1" x14ac:dyDescent="0.2">
      <c r="A52" s="448">
        <v>12</v>
      </c>
      <c r="B52" s="598">
        <v>12</v>
      </c>
      <c r="C52" s="441" t="s">
        <v>501</v>
      </c>
      <c r="D52" s="645">
        <f>SUM(E52:AR52)</f>
        <v>0</v>
      </c>
      <c r="E52" s="443"/>
      <c r="F52" s="443"/>
      <c r="G52" s="443"/>
      <c r="H52" s="443"/>
      <c r="I52" s="443"/>
      <c r="J52" s="443"/>
      <c r="K52" s="443"/>
      <c r="L52" s="443"/>
      <c r="M52" s="443"/>
      <c r="N52" s="443"/>
      <c r="O52" s="443"/>
      <c r="P52" s="443"/>
      <c r="Q52" s="443"/>
      <c r="R52" s="443"/>
      <c r="S52" s="443"/>
      <c r="T52" s="443"/>
      <c r="U52" s="443"/>
      <c r="V52" s="443"/>
      <c r="W52" s="443"/>
      <c r="X52" s="443"/>
      <c r="Y52" s="443"/>
      <c r="Z52" s="443"/>
      <c r="AA52" s="443"/>
      <c r="AB52" s="443"/>
      <c r="AC52" s="443"/>
      <c r="AD52" s="443"/>
      <c r="AE52" s="443"/>
      <c r="AF52" s="443"/>
      <c r="AG52" s="443"/>
      <c r="AH52" s="443"/>
      <c r="AI52" s="443"/>
      <c r="AJ52" s="443"/>
      <c r="AK52" s="443"/>
      <c r="AL52" s="443"/>
      <c r="AM52" s="443"/>
      <c r="AN52" s="443"/>
      <c r="AO52" s="443"/>
      <c r="AP52" s="443"/>
      <c r="AQ52" s="443"/>
      <c r="AR52" s="443"/>
    </row>
    <row r="53" spans="1:44" s="446" customFormat="1" ht="15" customHeight="1" x14ac:dyDescent="0.2">
      <c r="A53" s="448">
        <v>13</v>
      </c>
      <c r="B53" s="598">
        <v>13</v>
      </c>
      <c r="C53" s="449" t="s">
        <v>502</v>
      </c>
      <c r="D53" s="645">
        <f t="shared" si="4"/>
        <v>0</v>
      </c>
      <c r="E53" s="305">
        <f t="shared" ref="E53:X53" si="10">E48+E52</f>
        <v>0</v>
      </c>
      <c r="F53" s="305">
        <f t="shared" si="10"/>
        <v>0</v>
      </c>
      <c r="G53" s="305">
        <f t="shared" si="10"/>
        <v>0</v>
      </c>
      <c r="H53" s="305">
        <f t="shared" si="10"/>
        <v>0</v>
      </c>
      <c r="I53" s="305">
        <f t="shared" si="10"/>
        <v>0</v>
      </c>
      <c r="J53" s="305">
        <f t="shared" si="10"/>
        <v>0</v>
      </c>
      <c r="K53" s="305">
        <f t="shared" si="10"/>
        <v>0</v>
      </c>
      <c r="L53" s="305">
        <f t="shared" si="10"/>
        <v>0</v>
      </c>
      <c r="M53" s="305">
        <f t="shared" si="10"/>
        <v>0</v>
      </c>
      <c r="N53" s="305">
        <f t="shared" si="10"/>
        <v>0</v>
      </c>
      <c r="O53" s="305">
        <f t="shared" si="10"/>
        <v>0</v>
      </c>
      <c r="P53" s="305">
        <f t="shared" si="10"/>
        <v>0</v>
      </c>
      <c r="Q53" s="305">
        <f t="shared" si="10"/>
        <v>0</v>
      </c>
      <c r="R53" s="305">
        <f t="shared" si="10"/>
        <v>0</v>
      </c>
      <c r="S53" s="305">
        <f t="shared" si="10"/>
        <v>0</v>
      </c>
      <c r="T53" s="305">
        <f t="shared" si="10"/>
        <v>0</v>
      </c>
      <c r="U53" s="305">
        <f t="shared" si="10"/>
        <v>0</v>
      </c>
      <c r="V53" s="305">
        <f t="shared" si="10"/>
        <v>0</v>
      </c>
      <c r="W53" s="305">
        <f t="shared" si="10"/>
        <v>0</v>
      </c>
      <c r="X53" s="305">
        <f t="shared" si="10"/>
        <v>0</v>
      </c>
      <c r="Y53" s="305">
        <f t="shared" ref="Y53:AR53" si="11">Y48+Y52</f>
        <v>0</v>
      </c>
      <c r="Z53" s="305">
        <f t="shared" si="11"/>
        <v>0</v>
      </c>
      <c r="AA53" s="305">
        <f t="shared" si="11"/>
        <v>0</v>
      </c>
      <c r="AB53" s="305">
        <f t="shared" si="11"/>
        <v>0</v>
      </c>
      <c r="AC53" s="305">
        <f t="shared" si="11"/>
        <v>0</v>
      </c>
      <c r="AD53" s="305">
        <f t="shared" si="11"/>
        <v>0</v>
      </c>
      <c r="AE53" s="305">
        <f t="shared" si="11"/>
        <v>0</v>
      </c>
      <c r="AF53" s="305">
        <f t="shared" si="11"/>
        <v>0</v>
      </c>
      <c r="AG53" s="305">
        <f t="shared" si="11"/>
        <v>0</v>
      </c>
      <c r="AH53" s="305">
        <f t="shared" si="11"/>
        <v>0</v>
      </c>
      <c r="AI53" s="305">
        <f t="shared" si="11"/>
        <v>0</v>
      </c>
      <c r="AJ53" s="305">
        <f t="shared" si="11"/>
        <v>0</v>
      </c>
      <c r="AK53" s="305">
        <f t="shared" si="11"/>
        <v>0</v>
      </c>
      <c r="AL53" s="305">
        <f t="shared" si="11"/>
        <v>0</v>
      </c>
      <c r="AM53" s="305">
        <f t="shared" si="11"/>
        <v>0</v>
      </c>
      <c r="AN53" s="305">
        <f t="shared" si="11"/>
        <v>0</v>
      </c>
      <c r="AO53" s="305">
        <f t="shared" si="11"/>
        <v>0</v>
      </c>
      <c r="AP53" s="305">
        <f t="shared" si="11"/>
        <v>0</v>
      </c>
      <c r="AQ53" s="305">
        <f t="shared" si="11"/>
        <v>0</v>
      </c>
      <c r="AR53" s="305">
        <f t="shared" si="11"/>
        <v>0</v>
      </c>
    </row>
    <row r="54" spans="1:44" ht="15" customHeight="1" x14ac:dyDescent="0.2">
      <c r="A54" s="448">
        <v>14</v>
      </c>
      <c r="B54" s="598">
        <v>14</v>
      </c>
      <c r="C54" s="441" t="s">
        <v>503</v>
      </c>
      <c r="D54" s="645">
        <f t="shared" si="4"/>
        <v>0</v>
      </c>
      <c r="E54" s="443"/>
      <c r="F54" s="443"/>
      <c r="G54" s="443"/>
      <c r="H54" s="443"/>
      <c r="I54" s="443"/>
      <c r="J54" s="443"/>
      <c r="K54" s="443"/>
      <c r="L54" s="443"/>
      <c r="M54" s="443"/>
      <c r="N54" s="443"/>
      <c r="O54" s="443"/>
      <c r="P54" s="443"/>
      <c r="Q54" s="443"/>
      <c r="R54" s="443"/>
      <c r="S54" s="443"/>
      <c r="T54" s="443"/>
      <c r="U54" s="443"/>
      <c r="V54" s="443"/>
      <c r="W54" s="443"/>
      <c r="X54" s="443"/>
      <c r="Y54" s="443"/>
      <c r="Z54" s="443"/>
      <c r="AA54" s="443"/>
      <c r="AB54" s="443"/>
      <c r="AC54" s="443"/>
      <c r="AD54" s="443"/>
      <c r="AE54" s="443"/>
      <c r="AF54" s="443"/>
      <c r="AG54" s="443"/>
      <c r="AH54" s="443"/>
      <c r="AI54" s="443"/>
      <c r="AJ54" s="443"/>
      <c r="AK54" s="443"/>
      <c r="AL54" s="443"/>
      <c r="AM54" s="443"/>
      <c r="AN54" s="443"/>
      <c r="AO54" s="443"/>
      <c r="AP54" s="443"/>
      <c r="AQ54" s="443"/>
      <c r="AR54" s="443"/>
    </row>
    <row r="55" spans="1:44" ht="15" customHeight="1" x14ac:dyDescent="0.2">
      <c r="A55" s="448">
        <v>15</v>
      </c>
      <c r="B55" s="598">
        <v>15</v>
      </c>
      <c r="C55" s="441" t="s">
        <v>504</v>
      </c>
      <c r="D55" s="645">
        <f t="shared" si="4"/>
        <v>0</v>
      </c>
      <c r="E55" s="443"/>
      <c r="F55" s="443"/>
      <c r="G55" s="443"/>
      <c r="H55" s="443"/>
      <c r="I55" s="443"/>
      <c r="J55" s="443"/>
      <c r="K55" s="443"/>
      <c r="L55" s="443"/>
      <c r="M55" s="443"/>
      <c r="N55" s="443"/>
      <c r="O55" s="443"/>
      <c r="P55" s="443"/>
      <c r="Q55" s="443"/>
      <c r="R55" s="443"/>
      <c r="S55" s="443"/>
      <c r="T55" s="443"/>
      <c r="U55" s="443"/>
      <c r="V55" s="443"/>
      <c r="W55" s="443"/>
      <c r="X55" s="443"/>
      <c r="Y55" s="443"/>
      <c r="Z55" s="443"/>
      <c r="AA55" s="443"/>
      <c r="AB55" s="443"/>
      <c r="AC55" s="443"/>
      <c r="AD55" s="443"/>
      <c r="AE55" s="443"/>
      <c r="AF55" s="443"/>
      <c r="AG55" s="443"/>
      <c r="AH55" s="443"/>
      <c r="AI55" s="443"/>
      <c r="AJ55" s="443"/>
      <c r="AK55" s="443"/>
      <c r="AL55" s="443"/>
      <c r="AM55" s="443"/>
      <c r="AN55" s="443"/>
      <c r="AO55" s="443"/>
      <c r="AP55" s="443"/>
      <c r="AQ55" s="443"/>
      <c r="AR55" s="443"/>
    </row>
    <row r="56" spans="1:44" ht="15" customHeight="1" x14ac:dyDescent="0.2">
      <c r="A56" s="448">
        <v>16</v>
      </c>
      <c r="B56" s="598">
        <v>16</v>
      </c>
      <c r="C56" s="441" t="s">
        <v>505</v>
      </c>
      <c r="D56" s="645">
        <f t="shared" si="4"/>
        <v>0</v>
      </c>
      <c r="E56" s="443"/>
      <c r="F56" s="443"/>
      <c r="G56" s="443"/>
      <c r="H56" s="443"/>
      <c r="I56" s="443"/>
      <c r="J56" s="443"/>
      <c r="K56" s="443"/>
      <c r="L56" s="443"/>
      <c r="M56" s="443"/>
      <c r="N56" s="443"/>
      <c r="O56" s="443"/>
      <c r="P56" s="443"/>
      <c r="Q56" s="443"/>
      <c r="R56" s="443"/>
      <c r="S56" s="443"/>
      <c r="T56" s="443"/>
      <c r="U56" s="443"/>
      <c r="V56" s="443"/>
      <c r="W56" s="443"/>
      <c r="X56" s="443"/>
      <c r="Y56" s="443"/>
      <c r="Z56" s="443"/>
      <c r="AA56" s="443"/>
      <c r="AB56" s="443"/>
      <c r="AC56" s="443"/>
      <c r="AD56" s="443"/>
      <c r="AE56" s="443"/>
      <c r="AF56" s="443"/>
      <c r="AG56" s="443"/>
      <c r="AH56" s="443"/>
      <c r="AI56" s="443"/>
      <c r="AJ56" s="443"/>
      <c r="AK56" s="443"/>
      <c r="AL56" s="443"/>
      <c r="AM56" s="443"/>
      <c r="AN56" s="443"/>
      <c r="AO56" s="443"/>
      <c r="AP56" s="443"/>
      <c r="AQ56" s="443"/>
      <c r="AR56" s="443"/>
    </row>
    <row r="57" spans="1:44" ht="15" customHeight="1" x14ac:dyDescent="0.2">
      <c r="A57" s="448">
        <v>17</v>
      </c>
      <c r="B57" s="598">
        <v>17</v>
      </c>
      <c r="C57" s="441" t="s">
        <v>506</v>
      </c>
      <c r="D57" s="645">
        <f t="shared" si="4"/>
        <v>0</v>
      </c>
      <c r="E57" s="443"/>
      <c r="F57" s="443"/>
      <c r="G57" s="443"/>
      <c r="H57" s="443"/>
      <c r="I57" s="443"/>
      <c r="J57" s="443"/>
      <c r="K57" s="443"/>
      <c r="L57" s="443"/>
      <c r="M57" s="443"/>
      <c r="N57" s="443"/>
      <c r="O57" s="443"/>
      <c r="P57" s="443"/>
      <c r="Q57" s="443"/>
      <c r="R57" s="443"/>
      <c r="S57" s="443"/>
      <c r="T57" s="443"/>
      <c r="U57" s="443"/>
      <c r="V57" s="443"/>
      <c r="W57" s="443"/>
      <c r="X57" s="443"/>
      <c r="Y57" s="443"/>
      <c r="Z57" s="443"/>
      <c r="AA57" s="443"/>
      <c r="AB57" s="443"/>
      <c r="AC57" s="443"/>
      <c r="AD57" s="443"/>
      <c r="AE57" s="443"/>
      <c r="AF57" s="443"/>
      <c r="AG57" s="443"/>
      <c r="AH57" s="443"/>
      <c r="AI57" s="443"/>
      <c r="AJ57" s="443"/>
      <c r="AK57" s="443"/>
      <c r="AL57" s="443"/>
      <c r="AM57" s="443"/>
      <c r="AN57" s="443"/>
      <c r="AO57" s="443"/>
      <c r="AP57" s="443"/>
      <c r="AQ57" s="443"/>
      <c r="AR57" s="443"/>
    </row>
    <row r="58" spans="1:44" ht="15" customHeight="1" x14ac:dyDescent="0.2">
      <c r="A58" s="448">
        <v>18</v>
      </c>
      <c r="B58" s="598">
        <v>18</v>
      </c>
      <c r="C58" s="441" t="s">
        <v>507</v>
      </c>
      <c r="D58" s="645">
        <f t="shared" si="4"/>
        <v>0</v>
      </c>
      <c r="E58" s="443"/>
      <c r="F58" s="443"/>
      <c r="G58" s="443"/>
      <c r="H58" s="443"/>
      <c r="I58" s="443"/>
      <c r="J58" s="443"/>
      <c r="K58" s="443"/>
      <c r="L58" s="443"/>
      <c r="M58" s="443"/>
      <c r="N58" s="443"/>
      <c r="O58" s="443"/>
      <c r="P58" s="443"/>
      <c r="Q58" s="443"/>
      <c r="R58" s="443"/>
      <c r="S58" s="443"/>
      <c r="T58" s="443"/>
      <c r="U58" s="443"/>
      <c r="V58" s="443"/>
      <c r="W58" s="443"/>
      <c r="X58" s="443"/>
      <c r="Y58" s="443"/>
      <c r="Z58" s="443"/>
      <c r="AA58" s="443"/>
      <c r="AB58" s="443"/>
      <c r="AC58" s="443"/>
      <c r="AD58" s="443"/>
      <c r="AE58" s="443"/>
      <c r="AF58" s="443"/>
      <c r="AG58" s="443"/>
      <c r="AH58" s="443"/>
      <c r="AI58" s="443"/>
      <c r="AJ58" s="443"/>
      <c r="AK58" s="443"/>
      <c r="AL58" s="443"/>
      <c r="AM58" s="443"/>
      <c r="AN58" s="443"/>
      <c r="AO58" s="443"/>
      <c r="AP58" s="443"/>
      <c r="AQ58" s="443"/>
      <c r="AR58" s="443"/>
    </row>
    <row r="59" spans="1:44" ht="15" customHeight="1" x14ac:dyDescent="0.2">
      <c r="A59" s="448">
        <v>19</v>
      </c>
      <c r="B59" s="598">
        <v>19</v>
      </c>
      <c r="C59" s="441" t="s">
        <v>508</v>
      </c>
      <c r="D59" s="645">
        <f t="shared" si="4"/>
        <v>0</v>
      </c>
      <c r="E59" s="443"/>
      <c r="F59" s="443"/>
      <c r="G59" s="443"/>
      <c r="H59" s="443"/>
      <c r="I59" s="443"/>
      <c r="J59" s="443"/>
      <c r="K59" s="443"/>
      <c r="L59" s="443"/>
      <c r="M59" s="443"/>
      <c r="N59" s="443"/>
      <c r="O59" s="443"/>
      <c r="P59" s="443"/>
      <c r="Q59" s="443"/>
      <c r="R59" s="443"/>
      <c r="S59" s="443"/>
      <c r="T59" s="443"/>
      <c r="U59" s="443"/>
      <c r="V59" s="443"/>
      <c r="W59" s="443"/>
      <c r="X59" s="443"/>
      <c r="Y59" s="443"/>
      <c r="Z59" s="443"/>
      <c r="AA59" s="443"/>
      <c r="AB59" s="443"/>
      <c r="AC59" s="443"/>
      <c r="AD59" s="443"/>
      <c r="AE59" s="443"/>
      <c r="AF59" s="443"/>
      <c r="AG59" s="443"/>
      <c r="AH59" s="443"/>
      <c r="AI59" s="443"/>
      <c r="AJ59" s="443"/>
      <c r="AK59" s="443"/>
      <c r="AL59" s="443"/>
      <c r="AM59" s="443"/>
      <c r="AN59" s="443"/>
      <c r="AO59" s="443"/>
      <c r="AP59" s="443"/>
      <c r="AQ59" s="443"/>
      <c r="AR59" s="443"/>
    </row>
    <row r="60" spans="1:44" s="448" customFormat="1" ht="15" customHeight="1" x14ac:dyDescent="0.2">
      <c r="A60" s="448">
        <v>20</v>
      </c>
      <c r="B60" s="598">
        <v>20</v>
      </c>
      <c r="C60" s="441" t="s">
        <v>509</v>
      </c>
      <c r="D60" s="645">
        <f t="shared" si="4"/>
        <v>0</v>
      </c>
      <c r="E60" s="443"/>
      <c r="F60" s="443"/>
      <c r="G60" s="443"/>
      <c r="H60" s="443"/>
      <c r="I60" s="443"/>
      <c r="J60" s="443"/>
      <c r="K60" s="443"/>
      <c r="L60" s="443"/>
      <c r="M60" s="443"/>
      <c r="N60" s="443"/>
      <c r="O60" s="443"/>
      <c r="P60" s="443"/>
      <c r="Q60" s="443"/>
      <c r="R60" s="443"/>
      <c r="S60" s="443"/>
      <c r="T60" s="443"/>
      <c r="U60" s="443"/>
      <c r="V60" s="443"/>
      <c r="W60" s="443"/>
      <c r="X60" s="443"/>
      <c r="Y60" s="443"/>
      <c r="Z60" s="443"/>
      <c r="AA60" s="443"/>
      <c r="AB60" s="443"/>
      <c r="AC60" s="443"/>
      <c r="AD60" s="443"/>
      <c r="AE60" s="443"/>
      <c r="AF60" s="443"/>
      <c r="AG60" s="443"/>
      <c r="AH60" s="443"/>
      <c r="AI60" s="443"/>
      <c r="AJ60" s="443"/>
      <c r="AK60" s="443"/>
      <c r="AL60" s="443"/>
      <c r="AM60" s="443"/>
      <c r="AN60" s="443"/>
      <c r="AO60" s="443"/>
      <c r="AP60" s="443"/>
      <c r="AQ60" s="443"/>
      <c r="AR60" s="443"/>
    </row>
    <row r="61" spans="1:44" s="448" customFormat="1" ht="15" customHeight="1" x14ac:dyDescent="0.2">
      <c r="A61" s="448">
        <v>21</v>
      </c>
      <c r="B61" s="598">
        <v>21</v>
      </c>
      <c r="C61" s="441" t="s">
        <v>672</v>
      </c>
      <c r="D61" s="645">
        <f t="shared" si="4"/>
        <v>0</v>
      </c>
      <c r="E61" s="443"/>
      <c r="F61" s="443"/>
      <c r="G61" s="443"/>
      <c r="H61" s="443"/>
      <c r="I61" s="443"/>
      <c r="J61" s="443"/>
      <c r="K61" s="443"/>
      <c r="L61" s="443"/>
      <c r="M61" s="443"/>
      <c r="N61" s="443"/>
      <c r="O61" s="443"/>
      <c r="P61" s="443"/>
      <c r="Q61" s="443"/>
      <c r="R61" s="443"/>
      <c r="S61" s="443"/>
      <c r="T61" s="443"/>
      <c r="U61" s="443"/>
      <c r="V61" s="443"/>
      <c r="W61" s="443"/>
      <c r="X61" s="443"/>
      <c r="Y61" s="443"/>
      <c r="Z61" s="443"/>
      <c r="AA61" s="443"/>
      <c r="AB61" s="443"/>
      <c r="AC61" s="443"/>
      <c r="AD61" s="443"/>
      <c r="AE61" s="443"/>
      <c r="AF61" s="443"/>
      <c r="AG61" s="443"/>
      <c r="AH61" s="443"/>
      <c r="AI61" s="443"/>
      <c r="AJ61" s="443"/>
      <c r="AK61" s="443"/>
      <c r="AL61" s="443"/>
      <c r="AM61" s="443"/>
      <c r="AN61" s="443"/>
      <c r="AO61" s="443"/>
      <c r="AP61" s="443"/>
      <c r="AQ61" s="443"/>
      <c r="AR61" s="443"/>
    </row>
    <row r="62" spans="1:44" s="448" customFormat="1" ht="26.45" customHeight="1" x14ac:dyDescent="0.2">
      <c r="A62" s="448">
        <v>22</v>
      </c>
      <c r="B62" s="598">
        <v>22</v>
      </c>
      <c r="C62" s="441" t="s">
        <v>670</v>
      </c>
      <c r="D62" s="645">
        <f t="shared" si="4"/>
        <v>0</v>
      </c>
      <c r="E62" s="443"/>
      <c r="F62" s="443"/>
      <c r="G62" s="443"/>
      <c r="H62" s="443"/>
      <c r="I62" s="443"/>
      <c r="J62" s="443"/>
      <c r="K62" s="443"/>
      <c r="L62" s="443"/>
      <c r="M62" s="443"/>
      <c r="N62" s="443"/>
      <c r="O62" s="443"/>
      <c r="P62" s="443"/>
      <c r="Q62" s="443"/>
      <c r="R62" s="443"/>
      <c r="S62" s="443"/>
      <c r="T62" s="443"/>
      <c r="U62" s="443"/>
      <c r="V62" s="443"/>
      <c r="W62" s="443"/>
      <c r="X62" s="443"/>
      <c r="Y62" s="443"/>
      <c r="Z62" s="443"/>
      <c r="AA62" s="443"/>
      <c r="AB62" s="443"/>
      <c r="AC62" s="443"/>
      <c r="AD62" s="443"/>
      <c r="AE62" s="443"/>
      <c r="AF62" s="443"/>
      <c r="AG62" s="443"/>
      <c r="AH62" s="443"/>
      <c r="AI62" s="443"/>
      <c r="AJ62" s="443"/>
      <c r="AK62" s="443"/>
      <c r="AL62" s="443"/>
      <c r="AM62" s="443"/>
      <c r="AN62" s="443"/>
      <c r="AO62" s="443"/>
      <c r="AP62" s="443"/>
      <c r="AQ62" s="443"/>
      <c r="AR62" s="443"/>
    </row>
    <row r="63" spans="1:44" s="448" customFormat="1" ht="34.9" customHeight="1" x14ac:dyDescent="0.2">
      <c r="A63" s="448">
        <v>23</v>
      </c>
      <c r="B63" s="598">
        <v>23</v>
      </c>
      <c r="C63" s="441" t="s">
        <v>701</v>
      </c>
      <c r="D63" s="645">
        <f t="shared" si="4"/>
        <v>0</v>
      </c>
      <c r="E63" s="443"/>
      <c r="F63" s="443"/>
      <c r="G63" s="443"/>
      <c r="H63" s="443"/>
      <c r="I63" s="443"/>
      <c r="J63" s="443"/>
      <c r="K63" s="443"/>
      <c r="L63" s="443"/>
      <c r="M63" s="443"/>
      <c r="N63" s="443"/>
      <c r="O63" s="443"/>
      <c r="P63" s="443"/>
      <c r="Q63" s="443"/>
      <c r="R63" s="443"/>
      <c r="S63" s="443"/>
      <c r="T63" s="443"/>
      <c r="U63" s="443"/>
      <c r="V63" s="443"/>
      <c r="W63" s="443"/>
      <c r="X63" s="443"/>
      <c r="Y63" s="443"/>
      <c r="Z63" s="443"/>
      <c r="AA63" s="443"/>
      <c r="AB63" s="443"/>
      <c r="AC63" s="443"/>
      <c r="AD63" s="443"/>
      <c r="AE63" s="443"/>
      <c r="AF63" s="443"/>
      <c r="AG63" s="443"/>
      <c r="AH63" s="443"/>
      <c r="AI63" s="443"/>
      <c r="AJ63" s="443"/>
      <c r="AK63" s="443"/>
      <c r="AL63" s="443"/>
      <c r="AM63" s="443"/>
      <c r="AN63" s="443"/>
      <c r="AO63" s="443"/>
      <c r="AP63" s="443"/>
      <c r="AQ63" s="443"/>
      <c r="AR63" s="443"/>
    </row>
    <row r="64" spans="1:44" s="448" customFormat="1" ht="19.899999999999999" customHeight="1" x14ac:dyDescent="0.2">
      <c r="A64" s="448">
        <v>24</v>
      </c>
      <c r="B64" s="598">
        <v>24</v>
      </c>
      <c r="C64" s="441" t="s">
        <v>698</v>
      </c>
      <c r="D64" s="645">
        <f t="shared" si="4"/>
        <v>0</v>
      </c>
      <c r="E64" s="443"/>
      <c r="F64" s="443"/>
      <c r="G64" s="443"/>
      <c r="H64" s="443"/>
      <c r="I64" s="443"/>
      <c r="J64" s="443"/>
      <c r="K64" s="443"/>
      <c r="L64" s="443"/>
      <c r="M64" s="443"/>
      <c r="N64" s="443"/>
      <c r="O64" s="443"/>
      <c r="P64" s="443"/>
      <c r="Q64" s="443"/>
      <c r="R64" s="443"/>
      <c r="S64" s="443"/>
      <c r="T64" s="443"/>
      <c r="U64" s="443"/>
      <c r="V64" s="443"/>
      <c r="W64" s="443"/>
      <c r="X64" s="443"/>
      <c r="Y64" s="443"/>
      <c r="Z64" s="443"/>
      <c r="AA64" s="443"/>
      <c r="AB64" s="443"/>
      <c r="AC64" s="443"/>
      <c r="AD64" s="443"/>
      <c r="AE64" s="443"/>
      <c r="AF64" s="443"/>
      <c r="AG64" s="443"/>
      <c r="AH64" s="443"/>
      <c r="AI64" s="443"/>
      <c r="AJ64" s="443"/>
      <c r="AK64" s="443"/>
      <c r="AL64" s="443"/>
      <c r="AM64" s="443"/>
      <c r="AN64" s="443"/>
      <c r="AO64" s="443"/>
      <c r="AP64" s="443"/>
      <c r="AQ64" s="443"/>
      <c r="AR64" s="443"/>
    </row>
    <row r="65" spans="1:44" s="448" customFormat="1" ht="19.899999999999999" customHeight="1" x14ac:dyDescent="0.2">
      <c r="B65" s="598">
        <v>25</v>
      </c>
      <c r="C65" s="441" t="s">
        <v>699</v>
      </c>
      <c r="D65" s="645">
        <f t="shared" si="4"/>
        <v>0</v>
      </c>
      <c r="E65" s="443"/>
      <c r="F65" s="443"/>
      <c r="G65" s="443"/>
      <c r="H65" s="443"/>
      <c r="I65" s="443"/>
      <c r="J65" s="443"/>
      <c r="K65" s="443"/>
      <c r="L65" s="443"/>
      <c r="M65" s="443"/>
      <c r="N65" s="443"/>
      <c r="O65" s="443"/>
      <c r="P65" s="443"/>
      <c r="Q65" s="443"/>
      <c r="R65" s="443"/>
      <c r="S65" s="443"/>
      <c r="T65" s="443"/>
      <c r="U65" s="443"/>
      <c r="V65" s="443"/>
      <c r="W65" s="443"/>
      <c r="X65" s="443"/>
      <c r="Y65" s="443"/>
      <c r="Z65" s="443"/>
      <c r="AA65" s="443"/>
      <c r="AB65" s="443"/>
      <c r="AC65" s="443"/>
      <c r="AD65" s="443"/>
      <c r="AE65" s="443"/>
      <c r="AF65" s="443"/>
      <c r="AG65" s="443"/>
      <c r="AH65" s="443"/>
      <c r="AI65" s="443"/>
      <c r="AJ65" s="443"/>
      <c r="AK65" s="443"/>
      <c r="AL65" s="443"/>
      <c r="AM65" s="443"/>
      <c r="AN65" s="443"/>
      <c r="AO65" s="443"/>
      <c r="AP65" s="443"/>
      <c r="AQ65" s="443"/>
      <c r="AR65" s="443"/>
    </row>
    <row r="66" spans="1:44" s="448" customFormat="1" ht="19.899999999999999" customHeight="1" x14ac:dyDescent="0.2">
      <c r="B66" s="598">
        <v>26</v>
      </c>
      <c r="C66" s="441" t="s">
        <v>700</v>
      </c>
      <c r="D66" s="645">
        <f t="shared" si="4"/>
        <v>0</v>
      </c>
      <c r="E66" s="443"/>
      <c r="F66" s="443"/>
      <c r="G66" s="443"/>
      <c r="H66" s="443"/>
      <c r="I66" s="443"/>
      <c r="J66" s="443"/>
      <c r="K66" s="443"/>
      <c r="L66" s="443"/>
      <c r="M66" s="443"/>
      <c r="N66" s="443"/>
      <c r="O66" s="443"/>
      <c r="P66" s="443"/>
      <c r="Q66" s="443"/>
      <c r="R66" s="443"/>
      <c r="S66" s="443"/>
      <c r="T66" s="443"/>
      <c r="U66" s="443"/>
      <c r="V66" s="443"/>
      <c r="W66" s="443"/>
      <c r="X66" s="443"/>
      <c r="Y66" s="443"/>
      <c r="Z66" s="443"/>
      <c r="AA66" s="443"/>
      <c r="AB66" s="443"/>
      <c r="AC66" s="443"/>
      <c r="AD66" s="443"/>
      <c r="AE66" s="443"/>
      <c r="AF66" s="443"/>
      <c r="AG66" s="443"/>
      <c r="AH66" s="443"/>
      <c r="AI66" s="443"/>
      <c r="AJ66" s="443"/>
      <c r="AK66" s="443"/>
      <c r="AL66" s="443"/>
      <c r="AM66" s="443"/>
      <c r="AN66" s="443"/>
      <c r="AO66" s="443"/>
      <c r="AP66" s="443"/>
      <c r="AQ66" s="443"/>
      <c r="AR66" s="443"/>
    </row>
    <row r="67" spans="1:44" s="448" customFormat="1" ht="46.15" customHeight="1" x14ac:dyDescent="0.2">
      <c r="B67" s="598">
        <v>27</v>
      </c>
      <c r="C67" s="441" t="s">
        <v>702</v>
      </c>
      <c r="D67" s="645">
        <f t="shared" si="4"/>
        <v>0</v>
      </c>
      <c r="E67" s="443"/>
      <c r="F67" s="443"/>
      <c r="G67" s="443"/>
      <c r="H67" s="443"/>
      <c r="I67" s="443"/>
      <c r="J67" s="443"/>
      <c r="K67" s="443"/>
      <c r="L67" s="443"/>
      <c r="M67" s="443"/>
      <c r="N67" s="443"/>
      <c r="O67" s="443"/>
      <c r="P67" s="443"/>
      <c r="Q67" s="443"/>
      <c r="R67" s="443"/>
      <c r="S67" s="443"/>
      <c r="T67" s="443"/>
      <c r="U67" s="443"/>
      <c r="V67" s="443"/>
      <c r="W67" s="443"/>
      <c r="X67" s="443"/>
      <c r="Y67" s="443"/>
      <c r="Z67" s="443"/>
      <c r="AA67" s="443"/>
      <c r="AB67" s="443"/>
      <c r="AC67" s="443"/>
      <c r="AD67" s="443"/>
      <c r="AE67" s="443"/>
      <c r="AF67" s="443"/>
      <c r="AG67" s="443"/>
      <c r="AH67" s="443"/>
      <c r="AI67" s="443"/>
      <c r="AJ67" s="443"/>
      <c r="AK67" s="443"/>
      <c r="AL67" s="443"/>
      <c r="AM67" s="443"/>
      <c r="AN67" s="443"/>
      <c r="AO67" s="443"/>
      <c r="AP67" s="443"/>
      <c r="AQ67" s="443"/>
      <c r="AR67" s="443"/>
    </row>
    <row r="68" spans="1:44" s="448" customFormat="1" ht="22.15" customHeight="1" x14ac:dyDescent="0.2">
      <c r="A68" s="448">
        <v>25</v>
      </c>
      <c r="B68" s="598">
        <v>28</v>
      </c>
      <c r="C68" s="441" t="s">
        <v>679</v>
      </c>
      <c r="D68" s="645">
        <f t="shared" si="4"/>
        <v>0</v>
      </c>
      <c r="E68" s="443"/>
      <c r="F68" s="443"/>
      <c r="G68" s="443"/>
      <c r="H68" s="443"/>
      <c r="I68" s="443"/>
      <c r="J68" s="443"/>
      <c r="K68" s="443"/>
      <c r="L68" s="443"/>
      <c r="M68" s="443"/>
      <c r="N68" s="443"/>
      <c r="O68" s="443"/>
      <c r="P68" s="443"/>
      <c r="Q68" s="443"/>
      <c r="R68" s="443"/>
      <c r="S68" s="443"/>
      <c r="T68" s="443"/>
      <c r="U68" s="443"/>
      <c r="V68" s="443"/>
      <c r="W68" s="443"/>
      <c r="X68" s="443"/>
      <c r="Y68" s="443"/>
      <c r="Z68" s="443"/>
      <c r="AA68" s="443"/>
      <c r="AB68" s="443"/>
      <c r="AC68" s="443"/>
      <c r="AD68" s="443"/>
      <c r="AE68" s="443"/>
      <c r="AF68" s="443"/>
      <c r="AG68" s="443"/>
      <c r="AH68" s="443"/>
      <c r="AI68" s="443"/>
      <c r="AJ68" s="443"/>
      <c r="AK68" s="443"/>
      <c r="AL68" s="443"/>
      <c r="AM68" s="443"/>
      <c r="AN68" s="443"/>
      <c r="AO68" s="443"/>
      <c r="AP68" s="443"/>
      <c r="AQ68" s="443"/>
      <c r="AR68" s="443"/>
    </row>
    <row r="69" spans="1:44" s="448" customFormat="1" ht="52.15" customHeight="1" x14ac:dyDescent="0.2">
      <c r="A69" s="448">
        <v>26</v>
      </c>
      <c r="B69" s="598">
        <v>29</v>
      </c>
      <c r="C69" s="441" t="s">
        <v>671</v>
      </c>
      <c r="D69" s="645">
        <f t="shared" si="4"/>
        <v>0</v>
      </c>
      <c r="E69" s="443"/>
      <c r="F69" s="443"/>
      <c r="G69" s="443"/>
      <c r="H69" s="443"/>
      <c r="I69" s="443"/>
      <c r="J69" s="443"/>
      <c r="K69" s="443"/>
      <c r="L69" s="443"/>
      <c r="M69" s="443"/>
      <c r="N69" s="443"/>
      <c r="O69" s="443"/>
      <c r="P69" s="443"/>
      <c r="Q69" s="443"/>
      <c r="R69" s="443"/>
      <c r="S69" s="443"/>
      <c r="T69" s="443"/>
      <c r="U69" s="443"/>
      <c r="V69" s="443"/>
      <c r="W69" s="443"/>
      <c r="X69" s="443"/>
      <c r="Y69" s="443"/>
      <c r="Z69" s="443"/>
      <c r="AA69" s="443"/>
      <c r="AB69" s="443"/>
      <c r="AC69" s="443"/>
      <c r="AD69" s="443"/>
      <c r="AE69" s="443"/>
      <c r="AF69" s="443"/>
      <c r="AG69" s="443"/>
      <c r="AH69" s="443"/>
      <c r="AI69" s="443"/>
      <c r="AJ69" s="443"/>
      <c r="AK69" s="443"/>
      <c r="AL69" s="443"/>
      <c r="AM69" s="443"/>
      <c r="AN69" s="443"/>
      <c r="AO69" s="443"/>
      <c r="AP69" s="443"/>
      <c r="AQ69" s="443"/>
      <c r="AR69" s="443"/>
    </row>
    <row r="70" spans="1:44" s="448" customFormat="1" ht="52.15" hidden="1" customHeight="1" x14ac:dyDescent="0.2">
      <c r="B70" s="598">
        <v>30</v>
      </c>
      <c r="C70" s="441"/>
      <c r="D70" s="645">
        <f t="shared" si="4"/>
        <v>0</v>
      </c>
      <c r="E70" s="443"/>
      <c r="F70" s="443"/>
      <c r="G70" s="443"/>
      <c r="H70" s="443"/>
      <c r="I70" s="443"/>
      <c r="J70" s="443"/>
      <c r="K70" s="443"/>
      <c r="L70" s="443"/>
      <c r="M70" s="443"/>
      <c r="N70" s="443"/>
      <c r="O70" s="443"/>
      <c r="P70" s="443"/>
      <c r="Q70" s="443"/>
      <c r="R70" s="443"/>
      <c r="S70" s="443"/>
      <c r="T70" s="443"/>
      <c r="U70" s="443"/>
      <c r="V70" s="443"/>
      <c r="W70" s="443"/>
      <c r="X70" s="443"/>
      <c r="Y70" s="443"/>
      <c r="Z70" s="443"/>
      <c r="AA70" s="443"/>
      <c r="AB70" s="443"/>
      <c r="AC70" s="443"/>
      <c r="AD70" s="443"/>
      <c r="AE70" s="443"/>
      <c r="AF70" s="443"/>
      <c r="AG70" s="443"/>
      <c r="AH70" s="443"/>
      <c r="AI70" s="443"/>
      <c r="AJ70" s="443"/>
      <c r="AK70" s="443"/>
      <c r="AL70" s="443"/>
      <c r="AM70" s="443"/>
      <c r="AN70" s="443"/>
      <c r="AO70" s="443"/>
      <c r="AP70" s="443"/>
      <c r="AQ70" s="443"/>
      <c r="AR70" s="443"/>
    </row>
    <row r="71" spans="1:44" s="448" customFormat="1" ht="22.5" x14ac:dyDescent="0.2">
      <c r="A71" s="448">
        <v>27</v>
      </c>
      <c r="B71" s="598">
        <v>31</v>
      </c>
      <c r="C71" s="441" t="s">
        <v>680</v>
      </c>
      <c r="D71" s="645">
        <f t="shared" si="4"/>
        <v>0</v>
      </c>
      <c r="E71" s="443"/>
      <c r="F71" s="443"/>
      <c r="G71" s="443"/>
      <c r="H71" s="443"/>
      <c r="I71" s="443"/>
      <c r="J71" s="443"/>
      <c r="K71" s="443"/>
      <c r="L71" s="443"/>
      <c r="M71" s="443"/>
      <c r="N71" s="443"/>
      <c r="O71" s="443"/>
      <c r="P71" s="443"/>
      <c r="Q71" s="443"/>
      <c r="R71" s="443"/>
      <c r="S71" s="443"/>
      <c r="T71" s="443"/>
      <c r="U71" s="443"/>
      <c r="V71" s="443"/>
      <c r="W71" s="443"/>
      <c r="X71" s="443"/>
      <c r="Y71" s="443"/>
      <c r="Z71" s="443"/>
      <c r="AA71" s="443"/>
      <c r="AB71" s="443"/>
      <c r="AC71" s="443"/>
      <c r="AD71" s="443"/>
      <c r="AE71" s="443"/>
      <c r="AF71" s="443"/>
      <c r="AG71" s="443"/>
      <c r="AH71" s="443"/>
      <c r="AI71" s="443"/>
      <c r="AJ71" s="443"/>
      <c r="AK71" s="443"/>
      <c r="AL71" s="443"/>
      <c r="AM71" s="443"/>
      <c r="AN71" s="443"/>
      <c r="AO71" s="443"/>
      <c r="AP71" s="443"/>
      <c r="AQ71" s="443"/>
      <c r="AR71" s="443"/>
    </row>
    <row r="72" spans="1:44" s="448" customFormat="1" ht="22.5" x14ac:dyDescent="0.2">
      <c r="A72" s="448">
        <v>28</v>
      </c>
      <c r="B72" s="598">
        <v>32</v>
      </c>
      <c r="C72" s="441" t="s">
        <v>673</v>
      </c>
      <c r="D72" s="645">
        <f t="shared" si="4"/>
        <v>0</v>
      </c>
      <c r="E72" s="443"/>
      <c r="F72" s="443"/>
      <c r="G72" s="443"/>
      <c r="H72" s="443"/>
      <c r="I72" s="443"/>
      <c r="J72" s="443"/>
      <c r="K72" s="443"/>
      <c r="L72" s="443"/>
      <c r="M72" s="443"/>
      <c r="N72" s="443"/>
      <c r="O72" s="443"/>
      <c r="P72" s="443"/>
      <c r="Q72" s="443"/>
      <c r="R72" s="443"/>
      <c r="S72" s="443"/>
      <c r="T72" s="443"/>
      <c r="U72" s="443"/>
      <c r="V72" s="443"/>
      <c r="W72" s="443"/>
      <c r="X72" s="443"/>
      <c r="Y72" s="443"/>
      <c r="Z72" s="443"/>
      <c r="AA72" s="443"/>
      <c r="AB72" s="443"/>
      <c r="AC72" s="443"/>
      <c r="AD72" s="443"/>
      <c r="AE72" s="443"/>
      <c r="AF72" s="443"/>
      <c r="AG72" s="443"/>
      <c r="AH72" s="443"/>
      <c r="AI72" s="443"/>
      <c r="AJ72" s="443"/>
      <c r="AK72" s="443"/>
      <c r="AL72" s="443"/>
      <c r="AM72" s="443"/>
      <c r="AN72" s="443"/>
      <c r="AO72" s="443"/>
      <c r="AP72" s="443"/>
      <c r="AQ72" s="443"/>
      <c r="AR72" s="443"/>
    </row>
    <row r="73" spans="1:44" s="437" customFormat="1" ht="33.75" x14ac:dyDescent="0.2">
      <c r="A73" s="448">
        <v>29</v>
      </c>
      <c r="B73" s="598">
        <v>33</v>
      </c>
      <c r="C73" s="450" t="s">
        <v>510</v>
      </c>
      <c r="D73" s="645">
        <f t="shared" si="4"/>
        <v>0</v>
      </c>
      <c r="E73" s="443"/>
      <c r="F73" s="443"/>
      <c r="G73" s="443"/>
      <c r="H73" s="443"/>
      <c r="I73" s="443"/>
      <c r="J73" s="443"/>
      <c r="K73" s="443"/>
      <c r="L73" s="443"/>
      <c r="M73" s="443"/>
      <c r="N73" s="443"/>
      <c r="O73" s="443"/>
      <c r="P73" s="443"/>
      <c r="Q73" s="443"/>
      <c r="R73" s="443"/>
      <c r="S73" s="443"/>
      <c r="T73" s="443"/>
      <c r="U73" s="443"/>
      <c r="V73" s="443"/>
      <c r="W73" s="443"/>
      <c r="X73" s="443"/>
      <c r="Y73" s="443"/>
      <c r="Z73" s="443"/>
      <c r="AA73" s="443"/>
      <c r="AB73" s="443"/>
      <c r="AC73" s="443"/>
      <c r="AD73" s="443"/>
      <c r="AE73" s="443"/>
      <c r="AF73" s="443"/>
      <c r="AG73" s="443"/>
      <c r="AH73" s="443"/>
      <c r="AI73" s="443"/>
      <c r="AJ73" s="443"/>
      <c r="AK73" s="443"/>
      <c r="AL73" s="443"/>
      <c r="AM73" s="443"/>
      <c r="AN73" s="443"/>
      <c r="AO73" s="443"/>
      <c r="AP73" s="443"/>
      <c r="AQ73" s="443"/>
      <c r="AR73" s="443"/>
    </row>
    <row r="74" spans="1:44" s="445" customFormat="1" ht="33.75" x14ac:dyDescent="0.2">
      <c r="A74" s="448">
        <v>30</v>
      </c>
      <c r="B74" s="598">
        <v>34</v>
      </c>
      <c r="C74" s="450" t="s">
        <v>488</v>
      </c>
      <c r="D74" s="645">
        <f t="shared" ref="D74:D81" si="12">SUM(E74:AR74)</f>
        <v>0</v>
      </c>
      <c r="E74" s="443"/>
      <c r="F74" s="443"/>
      <c r="G74" s="443"/>
      <c r="H74" s="443"/>
      <c r="I74" s="443"/>
      <c r="J74" s="443"/>
      <c r="K74" s="443"/>
      <c r="L74" s="443"/>
      <c r="M74" s="443"/>
      <c r="N74" s="443"/>
      <c r="O74" s="443"/>
      <c r="P74" s="443"/>
      <c r="Q74" s="443"/>
      <c r="R74" s="443"/>
      <c r="S74" s="443"/>
      <c r="T74" s="443"/>
      <c r="U74" s="443"/>
      <c r="V74" s="443"/>
      <c r="W74" s="443"/>
      <c r="X74" s="443"/>
      <c r="Y74" s="443"/>
      <c r="Z74" s="443"/>
      <c r="AA74" s="443"/>
      <c r="AB74" s="443"/>
      <c r="AC74" s="443"/>
      <c r="AD74" s="443"/>
      <c r="AE74" s="443"/>
      <c r="AF74" s="443"/>
      <c r="AG74" s="443"/>
      <c r="AH74" s="443"/>
      <c r="AI74" s="443"/>
      <c r="AJ74" s="443"/>
      <c r="AK74" s="443"/>
      <c r="AL74" s="443"/>
      <c r="AM74" s="443"/>
      <c r="AN74" s="443"/>
      <c r="AO74" s="443"/>
      <c r="AP74" s="443"/>
      <c r="AQ74" s="443"/>
      <c r="AR74" s="443"/>
    </row>
    <row r="75" spans="1:44" s="446" customFormat="1" ht="30" customHeight="1" x14ac:dyDescent="0.2">
      <c r="B75" s="598">
        <v>35</v>
      </c>
      <c r="C75" s="449" t="s">
        <v>511</v>
      </c>
      <c r="D75" s="645">
        <f t="shared" si="12"/>
        <v>0</v>
      </c>
      <c r="E75" s="305">
        <f t="shared" ref="E75:X75" si="13">E47+E53+E54+SUM(E55:E74)</f>
        <v>0</v>
      </c>
      <c r="F75" s="305">
        <f t="shared" si="13"/>
        <v>0</v>
      </c>
      <c r="G75" s="305">
        <f t="shared" si="13"/>
        <v>0</v>
      </c>
      <c r="H75" s="305">
        <f t="shared" si="13"/>
        <v>0</v>
      </c>
      <c r="I75" s="305">
        <f t="shared" si="13"/>
        <v>0</v>
      </c>
      <c r="J75" s="305">
        <f t="shared" si="13"/>
        <v>0</v>
      </c>
      <c r="K75" s="305">
        <f t="shared" si="13"/>
        <v>0</v>
      </c>
      <c r="L75" s="305">
        <f t="shared" si="13"/>
        <v>0</v>
      </c>
      <c r="M75" s="305">
        <f t="shared" si="13"/>
        <v>0</v>
      </c>
      <c r="N75" s="305">
        <f t="shared" si="13"/>
        <v>0</v>
      </c>
      <c r="O75" s="305">
        <f t="shared" si="13"/>
        <v>0</v>
      </c>
      <c r="P75" s="305">
        <f t="shared" si="13"/>
        <v>0</v>
      </c>
      <c r="Q75" s="305">
        <f t="shared" si="13"/>
        <v>0</v>
      </c>
      <c r="R75" s="305">
        <f t="shared" si="13"/>
        <v>0</v>
      </c>
      <c r="S75" s="305">
        <f t="shared" si="13"/>
        <v>0</v>
      </c>
      <c r="T75" s="305">
        <f t="shared" si="13"/>
        <v>0</v>
      </c>
      <c r="U75" s="305">
        <f t="shared" si="13"/>
        <v>0</v>
      </c>
      <c r="V75" s="305">
        <f t="shared" si="13"/>
        <v>0</v>
      </c>
      <c r="W75" s="305">
        <f t="shared" si="13"/>
        <v>0</v>
      </c>
      <c r="X75" s="305">
        <f t="shared" si="13"/>
        <v>0</v>
      </c>
      <c r="Y75" s="305">
        <f t="shared" ref="Y75:AR75" si="14">Y47+Y53+Y54+SUM(Y55:Y74)</f>
        <v>0</v>
      </c>
      <c r="Z75" s="305">
        <f t="shared" si="14"/>
        <v>0</v>
      </c>
      <c r="AA75" s="305">
        <f t="shared" si="14"/>
        <v>0</v>
      </c>
      <c r="AB75" s="305">
        <f t="shared" si="14"/>
        <v>0</v>
      </c>
      <c r="AC75" s="305">
        <f t="shared" si="14"/>
        <v>0</v>
      </c>
      <c r="AD75" s="305">
        <f t="shared" si="14"/>
        <v>0</v>
      </c>
      <c r="AE75" s="305">
        <f t="shared" si="14"/>
        <v>0</v>
      </c>
      <c r="AF75" s="305">
        <f t="shared" si="14"/>
        <v>0</v>
      </c>
      <c r="AG75" s="305">
        <f t="shared" si="14"/>
        <v>0</v>
      </c>
      <c r="AH75" s="305">
        <f t="shared" si="14"/>
        <v>0</v>
      </c>
      <c r="AI75" s="305">
        <f t="shared" si="14"/>
        <v>0</v>
      </c>
      <c r="AJ75" s="305">
        <f t="shared" si="14"/>
        <v>0</v>
      </c>
      <c r="AK75" s="305">
        <f t="shared" si="14"/>
        <v>0</v>
      </c>
      <c r="AL75" s="305">
        <f t="shared" si="14"/>
        <v>0</v>
      </c>
      <c r="AM75" s="305">
        <f t="shared" si="14"/>
        <v>0</v>
      </c>
      <c r="AN75" s="305">
        <f t="shared" si="14"/>
        <v>0</v>
      </c>
      <c r="AO75" s="305">
        <f t="shared" si="14"/>
        <v>0</v>
      </c>
      <c r="AP75" s="305">
        <f t="shared" si="14"/>
        <v>0</v>
      </c>
      <c r="AQ75" s="305">
        <f t="shared" si="14"/>
        <v>0</v>
      </c>
      <c r="AR75" s="305">
        <f t="shared" si="14"/>
        <v>0</v>
      </c>
    </row>
    <row r="76" spans="1:44" s="451" customFormat="1" x14ac:dyDescent="0.2">
      <c r="B76" s="598">
        <v>36</v>
      </c>
      <c r="C76" s="441" t="s">
        <v>512</v>
      </c>
      <c r="D76" s="645">
        <f t="shared" si="12"/>
        <v>0</v>
      </c>
      <c r="E76" s="452">
        <v>0</v>
      </c>
      <c r="F76" s="452">
        <v>0</v>
      </c>
      <c r="G76" s="452">
        <v>0</v>
      </c>
      <c r="H76" s="452">
        <v>0</v>
      </c>
      <c r="I76" s="452">
        <v>0</v>
      </c>
      <c r="J76" s="452">
        <v>0</v>
      </c>
      <c r="K76" s="452">
        <v>0</v>
      </c>
      <c r="L76" s="452">
        <v>0</v>
      </c>
      <c r="M76" s="452">
        <v>0</v>
      </c>
      <c r="N76" s="452">
        <v>0</v>
      </c>
      <c r="O76" s="452">
        <v>0</v>
      </c>
      <c r="P76" s="452">
        <v>0</v>
      </c>
      <c r="Q76" s="452">
        <v>0</v>
      </c>
      <c r="R76" s="452">
        <v>0</v>
      </c>
      <c r="S76" s="452">
        <v>0</v>
      </c>
      <c r="T76" s="452">
        <v>0</v>
      </c>
      <c r="U76" s="452">
        <v>0</v>
      </c>
      <c r="V76" s="452">
        <v>0</v>
      </c>
      <c r="W76" s="452">
        <v>0</v>
      </c>
      <c r="X76" s="452">
        <v>0</v>
      </c>
      <c r="Y76" s="452">
        <v>0</v>
      </c>
      <c r="Z76" s="452">
        <v>0</v>
      </c>
      <c r="AA76" s="452">
        <v>0</v>
      </c>
      <c r="AB76" s="452">
        <v>0</v>
      </c>
      <c r="AC76" s="452">
        <v>0</v>
      </c>
      <c r="AD76" s="452">
        <v>0</v>
      </c>
      <c r="AE76" s="452">
        <v>0</v>
      </c>
      <c r="AF76" s="452">
        <v>0</v>
      </c>
      <c r="AG76" s="452">
        <v>0</v>
      </c>
      <c r="AH76" s="452">
        <v>0</v>
      </c>
      <c r="AI76" s="452">
        <v>0</v>
      </c>
      <c r="AJ76" s="452">
        <v>0</v>
      </c>
      <c r="AK76" s="452">
        <v>0</v>
      </c>
      <c r="AL76" s="452">
        <v>0</v>
      </c>
      <c r="AM76" s="452">
        <v>0</v>
      </c>
      <c r="AN76" s="452">
        <v>0</v>
      </c>
      <c r="AO76" s="452">
        <v>0</v>
      </c>
      <c r="AP76" s="452">
        <v>0</v>
      </c>
      <c r="AQ76" s="452">
        <v>0</v>
      </c>
      <c r="AR76" s="452">
        <v>0</v>
      </c>
    </row>
    <row r="77" spans="1:44" s="446" customFormat="1" ht="16.899999999999999" customHeight="1" x14ac:dyDescent="0.2">
      <c r="B77" s="598">
        <v>37</v>
      </c>
      <c r="C77" s="449" t="s">
        <v>513</v>
      </c>
      <c r="D77" s="645">
        <f t="shared" si="12"/>
        <v>0</v>
      </c>
      <c r="E77" s="305">
        <f>E39-E75-E76</f>
        <v>0</v>
      </c>
      <c r="F77" s="305">
        <f t="shared" ref="F77:W77" si="15">F39-F75-F76</f>
        <v>0</v>
      </c>
      <c r="G77" s="305">
        <f t="shared" si="15"/>
        <v>0</v>
      </c>
      <c r="H77" s="305">
        <f t="shared" si="15"/>
        <v>0</v>
      </c>
      <c r="I77" s="305">
        <f t="shared" si="15"/>
        <v>0</v>
      </c>
      <c r="J77" s="305">
        <f t="shared" si="15"/>
        <v>0</v>
      </c>
      <c r="K77" s="305">
        <f t="shared" si="15"/>
        <v>0</v>
      </c>
      <c r="L77" s="305">
        <f t="shared" si="15"/>
        <v>0</v>
      </c>
      <c r="M77" s="305">
        <f t="shared" si="15"/>
        <v>0</v>
      </c>
      <c r="N77" s="305">
        <f t="shared" si="15"/>
        <v>0</v>
      </c>
      <c r="O77" s="305">
        <f t="shared" si="15"/>
        <v>0</v>
      </c>
      <c r="P77" s="305">
        <f t="shared" si="15"/>
        <v>0</v>
      </c>
      <c r="Q77" s="305">
        <f t="shared" si="15"/>
        <v>0</v>
      </c>
      <c r="R77" s="305">
        <f t="shared" si="15"/>
        <v>0</v>
      </c>
      <c r="S77" s="305">
        <f t="shared" si="15"/>
        <v>0</v>
      </c>
      <c r="T77" s="305">
        <f t="shared" si="15"/>
        <v>0</v>
      </c>
      <c r="U77" s="305">
        <f t="shared" si="15"/>
        <v>0</v>
      </c>
      <c r="V77" s="305">
        <f t="shared" si="15"/>
        <v>0</v>
      </c>
      <c r="W77" s="305">
        <f t="shared" si="15"/>
        <v>0</v>
      </c>
      <c r="X77" s="305">
        <f>X39-X75-X76</f>
        <v>0</v>
      </c>
      <c r="Y77" s="305">
        <f t="shared" ref="Y77:AR77" si="16">Y39-Y75-Y76</f>
        <v>0</v>
      </c>
      <c r="Z77" s="305">
        <f t="shared" si="16"/>
        <v>0</v>
      </c>
      <c r="AA77" s="305">
        <f t="shared" si="16"/>
        <v>0</v>
      </c>
      <c r="AB77" s="305">
        <f t="shared" si="16"/>
        <v>0</v>
      </c>
      <c r="AC77" s="305">
        <f t="shared" si="16"/>
        <v>0</v>
      </c>
      <c r="AD77" s="305">
        <f>AD39-AD75-AD76</f>
        <v>0</v>
      </c>
      <c r="AE77" s="305">
        <f t="shared" si="16"/>
        <v>0</v>
      </c>
      <c r="AF77" s="305">
        <f t="shared" si="16"/>
        <v>0</v>
      </c>
      <c r="AG77" s="305">
        <f t="shared" si="16"/>
        <v>0</v>
      </c>
      <c r="AH77" s="305">
        <f t="shared" si="16"/>
        <v>0</v>
      </c>
      <c r="AI77" s="305">
        <f t="shared" si="16"/>
        <v>0</v>
      </c>
      <c r="AJ77" s="305">
        <f t="shared" si="16"/>
        <v>0</v>
      </c>
      <c r="AK77" s="305">
        <f t="shared" si="16"/>
        <v>0</v>
      </c>
      <c r="AL77" s="305">
        <f t="shared" si="16"/>
        <v>0</v>
      </c>
      <c r="AM77" s="305">
        <f t="shared" si="16"/>
        <v>0</v>
      </c>
      <c r="AN77" s="305">
        <f t="shared" si="16"/>
        <v>0</v>
      </c>
      <c r="AO77" s="305">
        <f t="shared" si="16"/>
        <v>0</v>
      </c>
      <c r="AP77" s="305">
        <f t="shared" si="16"/>
        <v>0</v>
      </c>
      <c r="AQ77" s="305">
        <f t="shared" si="16"/>
        <v>0</v>
      </c>
      <c r="AR77" s="305">
        <f t="shared" si="16"/>
        <v>0</v>
      </c>
    </row>
    <row r="78" spans="1:44" s="446" customFormat="1" hidden="1" x14ac:dyDescent="0.2">
      <c r="B78" s="598">
        <v>38</v>
      </c>
      <c r="C78" s="549" t="s">
        <v>703</v>
      </c>
      <c r="D78" s="645">
        <f t="shared" si="12"/>
        <v>0</v>
      </c>
      <c r="E78" s="452">
        <v>0</v>
      </c>
      <c r="F78" s="452">
        <v>0</v>
      </c>
      <c r="G78" s="452">
        <v>0</v>
      </c>
      <c r="H78" s="452">
        <v>0</v>
      </c>
      <c r="I78" s="452">
        <v>0</v>
      </c>
      <c r="J78" s="452">
        <v>0</v>
      </c>
      <c r="K78" s="452">
        <v>0</v>
      </c>
      <c r="L78" s="452">
        <v>0</v>
      </c>
      <c r="M78" s="452">
        <v>0</v>
      </c>
      <c r="N78" s="452">
        <v>0</v>
      </c>
      <c r="O78" s="452">
        <v>0</v>
      </c>
      <c r="P78" s="452">
        <v>0</v>
      </c>
      <c r="Q78" s="452">
        <v>0</v>
      </c>
      <c r="R78" s="452">
        <v>0</v>
      </c>
      <c r="S78" s="452">
        <v>0</v>
      </c>
      <c r="T78" s="452">
        <v>0</v>
      </c>
      <c r="U78" s="452">
        <v>0</v>
      </c>
      <c r="V78" s="452">
        <v>0</v>
      </c>
      <c r="W78" s="452">
        <v>0</v>
      </c>
      <c r="X78" s="452">
        <v>0</v>
      </c>
      <c r="Y78" s="452">
        <v>0</v>
      </c>
      <c r="Z78" s="452">
        <v>0</v>
      </c>
      <c r="AA78" s="452">
        <v>0</v>
      </c>
      <c r="AB78" s="452">
        <v>0</v>
      </c>
      <c r="AC78" s="452">
        <v>0</v>
      </c>
      <c r="AD78" s="452">
        <v>0</v>
      </c>
      <c r="AE78" s="452">
        <v>0</v>
      </c>
      <c r="AF78" s="452">
        <v>0</v>
      </c>
      <c r="AG78" s="452">
        <v>0</v>
      </c>
      <c r="AH78" s="452">
        <v>0</v>
      </c>
      <c r="AI78" s="452">
        <v>0</v>
      </c>
      <c r="AJ78" s="452">
        <v>0</v>
      </c>
      <c r="AK78" s="452">
        <v>0</v>
      </c>
      <c r="AL78" s="452">
        <v>0</v>
      </c>
      <c r="AM78" s="452">
        <v>0</v>
      </c>
      <c r="AN78" s="452">
        <v>0</v>
      </c>
      <c r="AO78" s="452">
        <v>0</v>
      </c>
      <c r="AP78" s="452">
        <v>0</v>
      </c>
      <c r="AQ78" s="452">
        <v>0</v>
      </c>
      <c r="AR78" s="452">
        <v>0</v>
      </c>
    </row>
    <row r="79" spans="1:44" s="446" customFormat="1" hidden="1" x14ac:dyDescent="0.2">
      <c r="B79" s="598">
        <v>39</v>
      </c>
      <c r="C79" s="549" t="s">
        <v>704</v>
      </c>
      <c r="D79" s="645">
        <f t="shared" si="12"/>
        <v>0</v>
      </c>
      <c r="E79" s="452">
        <v>0</v>
      </c>
      <c r="F79" s="452">
        <v>0</v>
      </c>
      <c r="G79" s="452">
        <v>0</v>
      </c>
      <c r="H79" s="452">
        <v>0</v>
      </c>
      <c r="I79" s="452">
        <v>0</v>
      </c>
      <c r="J79" s="452">
        <v>0</v>
      </c>
      <c r="K79" s="452">
        <v>0</v>
      </c>
      <c r="L79" s="452">
        <v>0</v>
      </c>
      <c r="M79" s="452">
        <v>0</v>
      </c>
      <c r="N79" s="452">
        <v>0</v>
      </c>
      <c r="O79" s="452">
        <v>0</v>
      </c>
      <c r="P79" s="452">
        <v>0</v>
      </c>
      <c r="Q79" s="452">
        <v>0</v>
      </c>
      <c r="R79" s="452">
        <v>0</v>
      </c>
      <c r="S79" s="452">
        <v>0</v>
      </c>
      <c r="T79" s="452">
        <v>0</v>
      </c>
      <c r="U79" s="452">
        <v>0</v>
      </c>
      <c r="V79" s="452">
        <v>0</v>
      </c>
      <c r="W79" s="452">
        <v>0</v>
      </c>
      <c r="X79" s="452">
        <v>0</v>
      </c>
      <c r="Y79" s="452">
        <v>0</v>
      </c>
      <c r="Z79" s="452">
        <v>0</v>
      </c>
      <c r="AA79" s="452">
        <v>0</v>
      </c>
      <c r="AB79" s="452">
        <v>0</v>
      </c>
      <c r="AC79" s="452">
        <v>0</v>
      </c>
      <c r="AD79" s="452">
        <v>0</v>
      </c>
      <c r="AE79" s="452">
        <v>0</v>
      </c>
      <c r="AF79" s="452">
        <v>0</v>
      </c>
      <c r="AG79" s="452">
        <v>0</v>
      </c>
      <c r="AH79" s="452">
        <v>0</v>
      </c>
      <c r="AI79" s="452">
        <v>0</v>
      </c>
      <c r="AJ79" s="452">
        <v>0</v>
      </c>
      <c r="AK79" s="452">
        <v>0</v>
      </c>
      <c r="AL79" s="452">
        <v>0</v>
      </c>
      <c r="AM79" s="452">
        <v>0</v>
      </c>
      <c r="AN79" s="452">
        <v>0</v>
      </c>
      <c r="AO79" s="452">
        <v>0</v>
      </c>
      <c r="AP79" s="452">
        <v>0</v>
      </c>
      <c r="AQ79" s="452">
        <v>0</v>
      </c>
      <c r="AR79" s="452">
        <v>0</v>
      </c>
    </row>
    <row r="80" spans="1:44" hidden="1" x14ac:dyDescent="0.2">
      <c r="B80" s="598">
        <v>40</v>
      </c>
      <c r="C80" s="549" t="s">
        <v>705</v>
      </c>
      <c r="D80" s="645">
        <f t="shared" si="12"/>
        <v>0</v>
      </c>
      <c r="E80" s="452">
        <v>0</v>
      </c>
      <c r="F80" s="452">
        <v>0</v>
      </c>
      <c r="G80" s="452">
        <v>0</v>
      </c>
      <c r="H80" s="452">
        <v>0</v>
      </c>
      <c r="I80" s="452">
        <v>0</v>
      </c>
      <c r="J80" s="452">
        <v>0</v>
      </c>
      <c r="K80" s="452">
        <v>0</v>
      </c>
      <c r="L80" s="452">
        <v>0</v>
      </c>
      <c r="M80" s="452">
        <v>0</v>
      </c>
      <c r="N80" s="452">
        <v>0</v>
      </c>
      <c r="O80" s="452">
        <v>0</v>
      </c>
      <c r="P80" s="452">
        <v>0</v>
      </c>
      <c r="Q80" s="452">
        <v>0</v>
      </c>
      <c r="R80" s="452">
        <v>0</v>
      </c>
      <c r="S80" s="452">
        <v>0</v>
      </c>
      <c r="T80" s="452">
        <v>0</v>
      </c>
      <c r="U80" s="452">
        <v>0</v>
      </c>
      <c r="V80" s="452">
        <v>0</v>
      </c>
      <c r="W80" s="452">
        <v>0</v>
      </c>
      <c r="X80" s="452">
        <v>0</v>
      </c>
      <c r="Y80" s="452">
        <v>0</v>
      </c>
      <c r="Z80" s="452">
        <v>0</v>
      </c>
      <c r="AA80" s="452">
        <v>0</v>
      </c>
      <c r="AB80" s="452">
        <v>0</v>
      </c>
      <c r="AC80" s="452">
        <v>0</v>
      </c>
      <c r="AD80" s="452">
        <v>0</v>
      </c>
      <c r="AE80" s="452">
        <v>0</v>
      </c>
      <c r="AF80" s="452">
        <v>0</v>
      </c>
      <c r="AG80" s="452">
        <v>0</v>
      </c>
      <c r="AH80" s="452">
        <v>0</v>
      </c>
      <c r="AI80" s="452">
        <v>0</v>
      </c>
      <c r="AJ80" s="452">
        <v>0</v>
      </c>
      <c r="AK80" s="452">
        <v>0</v>
      </c>
      <c r="AL80" s="452">
        <v>0</v>
      </c>
      <c r="AM80" s="452">
        <v>0</v>
      </c>
      <c r="AN80" s="452">
        <v>0</v>
      </c>
      <c r="AO80" s="452">
        <v>0</v>
      </c>
      <c r="AP80" s="452">
        <v>0</v>
      </c>
      <c r="AQ80" s="452">
        <v>0</v>
      </c>
      <c r="AR80" s="452">
        <v>0</v>
      </c>
    </row>
    <row r="81" spans="2:44" hidden="1" x14ac:dyDescent="0.2">
      <c r="B81" s="598">
        <v>41</v>
      </c>
      <c r="C81" s="439" t="s">
        <v>706</v>
      </c>
      <c r="D81" s="645">
        <f t="shared" si="12"/>
        <v>0</v>
      </c>
      <c r="E81" s="306">
        <f t="shared" ref="E81:F81" si="17">E78-E79+E80</f>
        <v>0</v>
      </c>
      <c r="F81" s="306">
        <f t="shared" si="17"/>
        <v>0</v>
      </c>
      <c r="G81" s="306">
        <f t="shared" ref="G81" si="18">G78-G79+G80</f>
        <v>0</v>
      </c>
      <c r="H81" s="306">
        <f t="shared" ref="H81" si="19">H78-H79+H80</f>
        <v>0</v>
      </c>
      <c r="I81" s="306">
        <f t="shared" ref="I81" si="20">I78-I79+I80</f>
        <v>0</v>
      </c>
      <c r="J81" s="306">
        <f t="shared" ref="J81" si="21">J78-J79+J80</f>
        <v>0</v>
      </c>
      <c r="K81" s="306">
        <f t="shared" ref="K81:X81" si="22">K78-K79+K80</f>
        <v>0</v>
      </c>
      <c r="L81" s="306">
        <f t="shared" si="22"/>
        <v>0</v>
      </c>
      <c r="M81" s="306">
        <f t="shared" si="22"/>
        <v>0</v>
      </c>
      <c r="N81" s="306">
        <f t="shared" si="22"/>
        <v>0</v>
      </c>
      <c r="O81" s="306">
        <f t="shared" si="22"/>
        <v>0</v>
      </c>
      <c r="P81" s="306">
        <f t="shared" si="22"/>
        <v>0</v>
      </c>
      <c r="Q81" s="306">
        <f t="shared" si="22"/>
        <v>0</v>
      </c>
      <c r="R81" s="306">
        <f t="shared" si="22"/>
        <v>0</v>
      </c>
      <c r="S81" s="306">
        <f t="shared" si="22"/>
        <v>0</v>
      </c>
      <c r="T81" s="306">
        <f t="shared" si="22"/>
        <v>0</v>
      </c>
      <c r="U81" s="306">
        <f t="shared" si="22"/>
        <v>0</v>
      </c>
      <c r="V81" s="306">
        <f t="shared" si="22"/>
        <v>0</v>
      </c>
      <c r="W81" s="306">
        <f t="shared" si="22"/>
        <v>0</v>
      </c>
      <c r="X81" s="306">
        <f t="shared" si="22"/>
        <v>0</v>
      </c>
      <c r="Y81" s="306">
        <f t="shared" ref="Y81:AR81" si="23">Y78-Y79+Y80</f>
        <v>0</v>
      </c>
      <c r="Z81" s="306">
        <f t="shared" si="23"/>
        <v>0</v>
      </c>
      <c r="AA81" s="306">
        <f t="shared" si="23"/>
        <v>0</v>
      </c>
      <c r="AB81" s="306">
        <f t="shared" si="23"/>
        <v>0</v>
      </c>
      <c r="AC81" s="306">
        <f t="shared" si="23"/>
        <v>0</v>
      </c>
      <c r="AD81" s="306">
        <f t="shared" si="23"/>
        <v>0</v>
      </c>
      <c r="AE81" s="306">
        <f t="shared" si="23"/>
        <v>0</v>
      </c>
      <c r="AF81" s="306">
        <f t="shared" si="23"/>
        <v>0</v>
      </c>
      <c r="AG81" s="306">
        <f t="shared" si="23"/>
        <v>0</v>
      </c>
      <c r="AH81" s="306">
        <f t="shared" si="23"/>
        <v>0</v>
      </c>
      <c r="AI81" s="306">
        <f t="shared" si="23"/>
        <v>0</v>
      </c>
      <c r="AJ81" s="306">
        <f t="shared" si="23"/>
        <v>0</v>
      </c>
      <c r="AK81" s="306">
        <f t="shared" si="23"/>
        <v>0</v>
      </c>
      <c r="AL81" s="306">
        <f t="shared" si="23"/>
        <v>0</v>
      </c>
      <c r="AM81" s="306">
        <f t="shared" si="23"/>
        <v>0</v>
      </c>
      <c r="AN81" s="306">
        <f t="shared" si="23"/>
        <v>0</v>
      </c>
      <c r="AO81" s="306">
        <f t="shared" si="23"/>
        <v>0</v>
      </c>
      <c r="AP81" s="306">
        <f t="shared" si="23"/>
        <v>0</v>
      </c>
      <c r="AQ81" s="306">
        <f t="shared" si="23"/>
        <v>0</v>
      </c>
      <c r="AR81" s="306">
        <f t="shared" si="23"/>
        <v>0</v>
      </c>
    </row>
    <row r="82" spans="2:44" hidden="1" x14ac:dyDescent="0.2">
      <c r="B82" s="598">
        <v>42</v>
      </c>
      <c r="C82" s="550"/>
      <c r="D82" s="646"/>
      <c r="E82" s="306">
        <f>E77-E81</f>
        <v>0</v>
      </c>
      <c r="F82" s="306">
        <f t="shared" ref="F82:X82" si="24">F77-F81</f>
        <v>0</v>
      </c>
      <c r="G82" s="306">
        <f t="shared" si="24"/>
        <v>0</v>
      </c>
      <c r="H82" s="306">
        <f t="shared" si="24"/>
        <v>0</v>
      </c>
      <c r="I82" s="306">
        <f t="shared" si="24"/>
        <v>0</v>
      </c>
      <c r="J82" s="306">
        <f t="shared" si="24"/>
        <v>0</v>
      </c>
      <c r="K82" s="306">
        <f t="shared" si="24"/>
        <v>0</v>
      </c>
      <c r="L82" s="306">
        <f t="shared" si="24"/>
        <v>0</v>
      </c>
      <c r="M82" s="306">
        <f t="shared" si="24"/>
        <v>0</v>
      </c>
      <c r="N82" s="306">
        <f t="shared" si="24"/>
        <v>0</v>
      </c>
      <c r="O82" s="306">
        <f t="shared" si="24"/>
        <v>0</v>
      </c>
      <c r="P82" s="306">
        <f t="shared" si="24"/>
        <v>0</v>
      </c>
      <c r="Q82" s="306">
        <f t="shared" si="24"/>
        <v>0</v>
      </c>
      <c r="R82" s="306">
        <f t="shared" si="24"/>
        <v>0</v>
      </c>
      <c r="S82" s="306">
        <f t="shared" si="24"/>
        <v>0</v>
      </c>
      <c r="T82" s="306">
        <f t="shared" si="24"/>
        <v>0</v>
      </c>
      <c r="U82" s="306">
        <f t="shared" si="24"/>
        <v>0</v>
      </c>
      <c r="V82" s="306">
        <f t="shared" si="24"/>
        <v>0</v>
      </c>
      <c r="W82" s="306">
        <f t="shared" si="24"/>
        <v>0</v>
      </c>
      <c r="X82" s="306">
        <f t="shared" si="24"/>
        <v>0</v>
      </c>
      <c r="Y82" s="306">
        <f t="shared" ref="Y82:AR82" si="25">Y77-Y81</f>
        <v>0</v>
      </c>
      <c r="Z82" s="306">
        <f t="shared" si="25"/>
        <v>0</v>
      </c>
      <c r="AA82" s="306">
        <f t="shared" si="25"/>
        <v>0</v>
      </c>
      <c r="AB82" s="306">
        <f t="shared" si="25"/>
        <v>0</v>
      </c>
      <c r="AC82" s="306">
        <f t="shared" si="25"/>
        <v>0</v>
      </c>
      <c r="AD82" s="306">
        <f t="shared" si="25"/>
        <v>0</v>
      </c>
      <c r="AE82" s="306">
        <f t="shared" si="25"/>
        <v>0</v>
      </c>
      <c r="AF82" s="306">
        <f t="shared" si="25"/>
        <v>0</v>
      </c>
      <c r="AG82" s="306">
        <f t="shared" si="25"/>
        <v>0</v>
      </c>
      <c r="AH82" s="306">
        <f t="shared" si="25"/>
        <v>0</v>
      </c>
      <c r="AI82" s="306">
        <f t="shared" si="25"/>
        <v>0</v>
      </c>
      <c r="AJ82" s="306">
        <f t="shared" si="25"/>
        <v>0</v>
      </c>
      <c r="AK82" s="306">
        <f t="shared" si="25"/>
        <v>0</v>
      </c>
      <c r="AL82" s="306">
        <f t="shared" si="25"/>
        <v>0</v>
      </c>
      <c r="AM82" s="306">
        <f t="shared" si="25"/>
        <v>0</v>
      </c>
      <c r="AN82" s="306">
        <f t="shared" si="25"/>
        <v>0</v>
      </c>
      <c r="AO82" s="306">
        <f t="shared" si="25"/>
        <v>0</v>
      </c>
      <c r="AP82" s="306">
        <f t="shared" si="25"/>
        <v>0</v>
      </c>
      <c r="AQ82" s="306">
        <f t="shared" si="25"/>
        <v>0</v>
      </c>
      <c r="AR82" s="306">
        <f t="shared" si="25"/>
        <v>0</v>
      </c>
    </row>
    <row r="83" spans="2:44" ht="22.5" x14ac:dyDescent="0.2">
      <c r="B83" s="598">
        <v>43</v>
      </c>
      <c r="C83" s="550" t="s">
        <v>707</v>
      </c>
      <c r="D83" s="646"/>
      <c r="E83" s="551">
        <f>D84</f>
        <v>0</v>
      </c>
      <c r="F83" s="551">
        <f t="shared" ref="F83:X83" si="26">E84</f>
        <v>0</v>
      </c>
      <c r="G83" s="551">
        <f t="shared" si="26"/>
        <v>0</v>
      </c>
      <c r="H83" s="551">
        <f t="shared" si="26"/>
        <v>0</v>
      </c>
      <c r="I83" s="551">
        <f t="shared" si="26"/>
        <v>0</v>
      </c>
      <c r="J83" s="551">
        <f t="shared" si="26"/>
        <v>0</v>
      </c>
      <c r="K83" s="551">
        <f t="shared" si="26"/>
        <v>0</v>
      </c>
      <c r="L83" s="551">
        <f t="shared" si="26"/>
        <v>0</v>
      </c>
      <c r="M83" s="551">
        <f t="shared" si="26"/>
        <v>0</v>
      </c>
      <c r="N83" s="551">
        <f t="shared" si="26"/>
        <v>0</v>
      </c>
      <c r="O83" s="551">
        <f t="shared" si="26"/>
        <v>0</v>
      </c>
      <c r="P83" s="551">
        <f t="shared" si="26"/>
        <v>0</v>
      </c>
      <c r="Q83" s="551">
        <f t="shared" si="26"/>
        <v>0</v>
      </c>
      <c r="R83" s="551">
        <f t="shared" si="26"/>
        <v>0</v>
      </c>
      <c r="S83" s="551">
        <f t="shared" si="26"/>
        <v>0</v>
      </c>
      <c r="T83" s="551">
        <f t="shared" si="26"/>
        <v>0</v>
      </c>
      <c r="U83" s="551">
        <f t="shared" si="26"/>
        <v>0</v>
      </c>
      <c r="V83" s="551">
        <f t="shared" si="26"/>
        <v>0</v>
      </c>
      <c r="W83" s="551">
        <f t="shared" si="26"/>
        <v>0</v>
      </c>
      <c r="X83" s="551">
        <f t="shared" si="26"/>
        <v>0</v>
      </c>
      <c r="Y83" s="551">
        <f t="shared" ref="Y83" si="27">X84</f>
        <v>0</v>
      </c>
      <c r="Z83" s="551">
        <f t="shared" ref="Z83" si="28">Y84</f>
        <v>0</v>
      </c>
      <c r="AA83" s="551">
        <f t="shared" ref="AA83" si="29">Z84</f>
        <v>0</v>
      </c>
      <c r="AB83" s="551">
        <f t="shared" ref="AB83" si="30">AA84</f>
        <v>0</v>
      </c>
      <c r="AC83" s="551">
        <f t="shared" ref="AC83" si="31">AB84</f>
        <v>0</v>
      </c>
      <c r="AD83" s="551">
        <f t="shared" ref="AD83" si="32">AC84</f>
        <v>0</v>
      </c>
      <c r="AE83" s="551">
        <f t="shared" ref="AE83" si="33">AD84</f>
        <v>0</v>
      </c>
      <c r="AF83" s="551">
        <f t="shared" ref="AF83" si="34">AE84</f>
        <v>0</v>
      </c>
      <c r="AG83" s="551">
        <f t="shared" ref="AG83" si="35">AF84</f>
        <v>0</v>
      </c>
      <c r="AH83" s="551">
        <f t="shared" ref="AH83" si="36">AG84</f>
        <v>0</v>
      </c>
      <c r="AI83" s="551">
        <f t="shared" ref="AI83" si="37">AH84</f>
        <v>0</v>
      </c>
      <c r="AJ83" s="551">
        <f t="shared" ref="AJ83" si="38">AI84</f>
        <v>0</v>
      </c>
      <c r="AK83" s="551">
        <f t="shared" ref="AK83" si="39">AJ84</f>
        <v>0</v>
      </c>
      <c r="AL83" s="551">
        <f t="shared" ref="AL83" si="40">AK84</f>
        <v>0</v>
      </c>
      <c r="AM83" s="551">
        <f t="shared" ref="AM83" si="41">AL84</f>
        <v>0</v>
      </c>
      <c r="AN83" s="551">
        <f t="shared" ref="AN83" si="42">AM84</f>
        <v>0</v>
      </c>
      <c r="AO83" s="551">
        <f t="shared" ref="AO83" si="43">AN84</f>
        <v>0</v>
      </c>
      <c r="AP83" s="551">
        <f t="shared" ref="AP83" si="44">AO84</f>
        <v>0</v>
      </c>
      <c r="AQ83" s="551">
        <f t="shared" ref="AQ83" si="45">AP84</f>
        <v>0</v>
      </c>
      <c r="AR83" s="551">
        <f t="shared" ref="AR83" si="46">AQ84</f>
        <v>0</v>
      </c>
    </row>
    <row r="84" spans="2:44" ht="22.5" x14ac:dyDescent="0.2">
      <c r="B84" s="598">
        <v>44</v>
      </c>
      <c r="C84" s="550" t="s">
        <v>708</v>
      </c>
      <c r="D84" s="646"/>
      <c r="E84" s="551">
        <f>E83+E82</f>
        <v>0</v>
      </c>
      <c r="F84" s="551">
        <f t="shared" ref="F84:X84" si="47">F83+F82</f>
        <v>0</v>
      </c>
      <c r="G84" s="551">
        <f t="shared" si="47"/>
        <v>0</v>
      </c>
      <c r="H84" s="551">
        <f t="shared" si="47"/>
        <v>0</v>
      </c>
      <c r="I84" s="551">
        <f t="shared" si="47"/>
        <v>0</v>
      </c>
      <c r="J84" s="551">
        <f t="shared" si="47"/>
        <v>0</v>
      </c>
      <c r="K84" s="551">
        <f t="shared" si="47"/>
        <v>0</v>
      </c>
      <c r="L84" s="551">
        <f t="shared" si="47"/>
        <v>0</v>
      </c>
      <c r="M84" s="551">
        <f t="shared" si="47"/>
        <v>0</v>
      </c>
      <c r="N84" s="551">
        <f t="shared" si="47"/>
        <v>0</v>
      </c>
      <c r="O84" s="551">
        <f t="shared" si="47"/>
        <v>0</v>
      </c>
      <c r="P84" s="551">
        <f t="shared" si="47"/>
        <v>0</v>
      </c>
      <c r="Q84" s="551">
        <f t="shared" si="47"/>
        <v>0</v>
      </c>
      <c r="R84" s="551">
        <f t="shared" si="47"/>
        <v>0</v>
      </c>
      <c r="S84" s="551">
        <f t="shared" si="47"/>
        <v>0</v>
      </c>
      <c r="T84" s="551">
        <f t="shared" si="47"/>
        <v>0</v>
      </c>
      <c r="U84" s="551">
        <f t="shared" si="47"/>
        <v>0</v>
      </c>
      <c r="V84" s="551">
        <f t="shared" si="47"/>
        <v>0</v>
      </c>
      <c r="W84" s="551">
        <f t="shared" si="47"/>
        <v>0</v>
      </c>
      <c r="X84" s="551">
        <f t="shared" si="47"/>
        <v>0</v>
      </c>
      <c r="Y84" s="551">
        <f t="shared" ref="Y84:AR84" si="48">Y83+Y82</f>
        <v>0</v>
      </c>
      <c r="Z84" s="551">
        <f t="shared" si="48"/>
        <v>0</v>
      </c>
      <c r="AA84" s="551">
        <f t="shared" si="48"/>
        <v>0</v>
      </c>
      <c r="AB84" s="551">
        <f t="shared" si="48"/>
        <v>0</v>
      </c>
      <c r="AC84" s="551">
        <f t="shared" si="48"/>
        <v>0</v>
      </c>
      <c r="AD84" s="551">
        <f t="shared" si="48"/>
        <v>0</v>
      </c>
      <c r="AE84" s="551">
        <f t="shared" si="48"/>
        <v>0</v>
      </c>
      <c r="AF84" s="551">
        <f t="shared" si="48"/>
        <v>0</v>
      </c>
      <c r="AG84" s="551">
        <f t="shared" si="48"/>
        <v>0</v>
      </c>
      <c r="AH84" s="551">
        <f t="shared" si="48"/>
        <v>0</v>
      </c>
      <c r="AI84" s="551">
        <f t="shared" si="48"/>
        <v>0</v>
      </c>
      <c r="AJ84" s="551">
        <f t="shared" si="48"/>
        <v>0</v>
      </c>
      <c r="AK84" s="551">
        <f t="shared" si="48"/>
        <v>0</v>
      </c>
      <c r="AL84" s="551">
        <f t="shared" si="48"/>
        <v>0</v>
      </c>
      <c r="AM84" s="551">
        <f t="shared" si="48"/>
        <v>0</v>
      </c>
      <c r="AN84" s="551">
        <f t="shared" si="48"/>
        <v>0</v>
      </c>
      <c r="AO84" s="551">
        <f t="shared" si="48"/>
        <v>0</v>
      </c>
      <c r="AP84" s="551">
        <f t="shared" si="48"/>
        <v>0</v>
      </c>
      <c r="AQ84" s="551">
        <f t="shared" si="48"/>
        <v>0</v>
      </c>
      <c r="AR84" s="551">
        <f t="shared" si="48"/>
        <v>0</v>
      </c>
    </row>
    <row r="85" spans="2:44" x14ac:dyDescent="0.2">
      <c r="B85" s="448"/>
      <c r="C85" s="603"/>
      <c r="E85" s="604"/>
      <c r="F85" s="604"/>
      <c r="G85" s="604"/>
      <c r="H85" s="604"/>
      <c r="I85" s="604"/>
      <c r="J85" s="604"/>
      <c r="K85" s="604"/>
      <c r="L85" s="604"/>
      <c r="M85" s="604"/>
      <c r="N85" s="604"/>
      <c r="O85" s="604"/>
      <c r="P85" s="604"/>
      <c r="Q85" s="604"/>
      <c r="R85" s="604"/>
      <c r="S85" s="604"/>
      <c r="T85" s="604"/>
      <c r="U85" s="604"/>
      <c r="V85" s="604"/>
      <c r="W85" s="604"/>
      <c r="X85" s="604"/>
      <c r="Y85" s="604"/>
      <c r="Z85" s="604"/>
      <c r="AA85" s="604"/>
      <c r="AB85" s="604"/>
      <c r="AC85" s="604"/>
      <c r="AD85" s="604"/>
      <c r="AE85" s="604"/>
      <c r="AF85" s="604"/>
      <c r="AG85" s="604"/>
      <c r="AH85" s="604"/>
      <c r="AI85" s="604"/>
      <c r="AJ85" s="604"/>
      <c r="AK85" s="604"/>
      <c r="AL85" s="604"/>
      <c r="AM85" s="604"/>
      <c r="AN85" s="604"/>
      <c r="AO85" s="604"/>
      <c r="AP85" s="604"/>
      <c r="AQ85" s="604"/>
      <c r="AR85" s="604"/>
    </row>
    <row r="86" spans="2:44" ht="112.15" customHeight="1" x14ac:dyDescent="0.2">
      <c r="B86" s="448"/>
      <c r="C86" s="603"/>
      <c r="E86" s="604"/>
      <c r="F86" s="604"/>
      <c r="G86" s="604"/>
      <c r="H86" s="604"/>
      <c r="I86" s="604"/>
      <c r="J86" s="604"/>
      <c r="K86" s="604"/>
      <c r="L86" s="604"/>
      <c r="M86" s="604"/>
      <c r="N86" s="604"/>
      <c r="O86" s="604"/>
      <c r="P86" s="604"/>
      <c r="Q86" s="604"/>
      <c r="R86" s="604"/>
      <c r="S86" s="604"/>
      <c r="T86" s="604"/>
      <c r="U86" s="604"/>
      <c r="V86" s="604"/>
      <c r="W86" s="604"/>
      <c r="X86" s="604"/>
      <c r="Y86" s="604"/>
      <c r="Z86" s="604"/>
      <c r="AA86" s="604"/>
      <c r="AB86" s="604"/>
      <c r="AC86" s="604"/>
      <c r="AD86" s="604"/>
      <c r="AE86" s="604"/>
      <c r="AF86" s="604"/>
      <c r="AG86" s="604"/>
      <c r="AH86" s="604"/>
      <c r="AI86" s="604"/>
      <c r="AJ86" s="604"/>
      <c r="AK86" s="604"/>
      <c r="AL86" s="604"/>
      <c r="AM86" s="604"/>
      <c r="AN86" s="604"/>
      <c r="AO86" s="604"/>
      <c r="AP86" s="604"/>
      <c r="AQ86" s="604"/>
      <c r="AR86" s="604"/>
    </row>
    <row r="87" spans="2:44" s="437" customFormat="1" ht="28.5" customHeight="1" x14ac:dyDescent="0.2">
      <c r="C87" s="822" t="s">
        <v>564</v>
      </c>
      <c r="D87" s="824"/>
      <c r="E87" s="824"/>
      <c r="F87" s="824"/>
      <c r="G87" s="824"/>
      <c r="H87" s="824"/>
      <c r="I87" s="824"/>
      <c r="J87" s="824"/>
      <c r="K87" s="824"/>
      <c r="L87" s="824"/>
      <c r="M87" s="824"/>
      <c r="N87" s="824"/>
      <c r="O87" s="438"/>
      <c r="P87" s="438"/>
      <c r="Q87" s="438"/>
      <c r="R87" s="438"/>
      <c r="S87" s="438"/>
      <c r="T87" s="438"/>
      <c r="U87" s="438"/>
      <c r="V87" s="438"/>
      <c r="W87" s="438"/>
      <c r="X87" s="438"/>
    </row>
    <row r="88" spans="2:44" s="437" customFormat="1" ht="58.15" customHeight="1" x14ac:dyDescent="0.2">
      <c r="C88" s="828" t="s">
        <v>689</v>
      </c>
      <c r="D88" s="828"/>
      <c r="E88" s="828"/>
      <c r="F88" s="828"/>
      <c r="G88" s="828"/>
      <c r="H88" s="828"/>
      <c r="I88" s="828"/>
      <c r="J88" s="828"/>
      <c r="K88" s="828"/>
      <c r="L88" s="828"/>
      <c r="M88" s="828"/>
      <c r="N88" s="828"/>
      <c r="O88" s="828"/>
      <c r="P88" s="828"/>
      <c r="Q88" s="828"/>
      <c r="R88" s="828"/>
      <c r="S88" s="438"/>
      <c r="T88" s="438"/>
      <c r="U88" s="438"/>
      <c r="V88" s="438"/>
      <c r="W88" s="438"/>
      <c r="X88" s="438"/>
    </row>
    <row r="89" spans="2:44" s="437" customFormat="1" ht="26.25" customHeight="1" x14ac:dyDescent="0.2">
      <c r="C89" s="453"/>
      <c r="D89" s="648"/>
      <c r="E89" s="829" t="s">
        <v>515</v>
      </c>
      <c r="F89" s="829"/>
      <c r="G89" s="829"/>
      <c r="H89" s="829"/>
      <c r="I89" s="829"/>
      <c r="J89" s="829"/>
      <c r="K89" s="829"/>
      <c r="L89" s="829"/>
      <c r="M89" s="829"/>
      <c r="N89" s="829"/>
      <c r="O89" s="829"/>
      <c r="P89" s="829"/>
      <c r="Q89" s="829"/>
      <c r="R89" s="829"/>
      <c r="S89" s="438"/>
      <c r="T89" s="438"/>
      <c r="U89" s="438"/>
      <c r="V89" s="438"/>
      <c r="W89" s="438"/>
      <c r="X89" s="438"/>
    </row>
    <row r="90" spans="2:44" s="437" customFormat="1" ht="26.25" customHeight="1" x14ac:dyDescent="0.2">
      <c r="C90" s="830" t="s">
        <v>142</v>
      </c>
      <c r="D90" s="830"/>
      <c r="E90" s="606">
        <f>'1-Date proiect'!B14</f>
        <v>0</v>
      </c>
      <c r="F90" s="486" t="s">
        <v>627</v>
      </c>
      <c r="G90" s="486"/>
      <c r="H90" s="486"/>
      <c r="I90" s="486"/>
      <c r="J90" s="486"/>
      <c r="K90" s="486"/>
      <c r="L90" s="486"/>
      <c r="M90" s="486"/>
      <c r="N90" s="486"/>
      <c r="O90" s="486"/>
      <c r="P90" s="486"/>
      <c r="Q90" s="486"/>
      <c r="R90" s="486"/>
      <c r="S90" s="438"/>
      <c r="T90" s="438"/>
      <c r="U90" s="438"/>
      <c r="V90" s="438"/>
      <c r="W90" s="438"/>
      <c r="X90" s="438"/>
    </row>
    <row r="91" spans="2:44" s="437" customFormat="1" ht="26.25" customHeight="1" x14ac:dyDescent="0.2">
      <c r="C91" s="830" t="s">
        <v>143</v>
      </c>
      <c r="D91" s="830"/>
      <c r="E91" s="607">
        <f>'1-Date proiect'!B15</f>
        <v>0</v>
      </c>
      <c r="F91" s="486"/>
      <c r="G91" s="486"/>
      <c r="H91" s="486"/>
      <c r="I91" s="486"/>
      <c r="J91" s="486"/>
      <c r="K91" s="486"/>
      <c r="L91" s="486"/>
      <c r="M91" s="486"/>
      <c r="N91" s="486"/>
      <c r="O91" s="486"/>
      <c r="P91" s="486"/>
      <c r="Q91" s="486"/>
      <c r="R91" s="486"/>
      <c r="S91" s="438"/>
      <c r="T91" s="438"/>
      <c r="U91" s="438"/>
      <c r="V91" s="438"/>
      <c r="W91" s="438"/>
      <c r="X91" s="438"/>
    </row>
    <row r="92" spans="2:44" s="437" customFormat="1" ht="26.25" hidden="1" customHeight="1" x14ac:dyDescent="0.2">
      <c r="C92" s="453"/>
      <c r="D92" s="648"/>
      <c r="E92" s="486"/>
      <c r="F92" s="486"/>
      <c r="G92" s="486"/>
      <c r="H92" s="486"/>
      <c r="I92" s="486"/>
      <c r="J92" s="486"/>
      <c r="K92" s="486"/>
      <c r="L92" s="486"/>
      <c r="M92" s="486"/>
      <c r="N92" s="486"/>
      <c r="O92" s="486"/>
      <c r="P92" s="486"/>
      <c r="Q92" s="486"/>
      <c r="R92" s="486"/>
      <c r="S92" s="438"/>
      <c r="T92" s="438"/>
      <c r="U92" s="438"/>
      <c r="V92" s="438"/>
      <c r="W92" s="438"/>
      <c r="X92" s="438"/>
    </row>
    <row r="93" spans="2:44" s="437" customFormat="1" ht="26.25" hidden="1" customHeight="1" x14ac:dyDescent="0.2">
      <c r="C93" s="453"/>
      <c r="D93" s="648"/>
      <c r="E93" s="486"/>
      <c r="F93" s="486"/>
      <c r="G93" s="486"/>
      <c r="H93" s="486"/>
      <c r="I93" s="486"/>
      <c r="J93" s="486"/>
      <c r="K93" s="486"/>
      <c r="L93" s="486"/>
      <c r="M93" s="486"/>
      <c r="N93" s="486"/>
      <c r="O93" s="486"/>
      <c r="P93" s="486"/>
      <c r="Q93" s="486"/>
      <c r="R93" s="486"/>
      <c r="S93" s="438"/>
      <c r="T93" s="438"/>
      <c r="U93" s="438"/>
      <c r="V93" s="438"/>
      <c r="W93" s="438"/>
      <c r="X93" s="438"/>
    </row>
    <row r="94" spans="2:44" s="538" customFormat="1" x14ac:dyDescent="0.2">
      <c r="C94" s="453"/>
      <c r="D94" s="648"/>
      <c r="E94" s="539" t="s">
        <v>600</v>
      </c>
      <c r="F94" s="539" t="s">
        <v>601</v>
      </c>
      <c r="G94" s="539" t="s">
        <v>602</v>
      </c>
      <c r="H94" s="539" t="s">
        <v>603</v>
      </c>
      <c r="I94" s="539" t="s">
        <v>604</v>
      </c>
      <c r="J94" s="539" t="s">
        <v>605</v>
      </c>
      <c r="K94" s="539" t="s">
        <v>606</v>
      </c>
      <c r="L94" s="539" t="s">
        <v>607</v>
      </c>
      <c r="M94" s="539" t="s">
        <v>608</v>
      </c>
      <c r="N94" s="539" t="s">
        <v>609</v>
      </c>
      <c r="O94" s="539" t="s">
        <v>610</v>
      </c>
      <c r="P94" s="539" t="s">
        <v>611</v>
      </c>
      <c r="Q94" s="539" t="s">
        <v>612</v>
      </c>
      <c r="R94" s="539" t="s">
        <v>613</v>
      </c>
      <c r="S94" s="539" t="s">
        <v>614</v>
      </c>
      <c r="T94" s="539" t="s">
        <v>615</v>
      </c>
      <c r="U94" s="539" t="s">
        <v>616</v>
      </c>
      <c r="V94" s="539" t="s">
        <v>617</v>
      </c>
      <c r="W94" s="539" t="s">
        <v>618</v>
      </c>
      <c r="X94" s="539" t="s">
        <v>619</v>
      </c>
      <c r="Y94" s="539" t="s">
        <v>654</v>
      </c>
      <c r="Z94" s="539" t="s">
        <v>655</v>
      </c>
      <c r="AA94" s="539" t="s">
        <v>656</v>
      </c>
      <c r="AB94" s="539" t="s">
        <v>657</v>
      </c>
      <c r="AC94" s="539" t="s">
        <v>658</v>
      </c>
      <c r="AD94" s="539" t="s">
        <v>768</v>
      </c>
      <c r="AE94" s="539" t="s">
        <v>769</v>
      </c>
      <c r="AF94" s="539" t="s">
        <v>770</v>
      </c>
      <c r="AG94" s="539" t="s">
        <v>771</v>
      </c>
      <c r="AH94" s="539" t="s">
        <v>772</v>
      </c>
      <c r="AI94" s="539" t="s">
        <v>773</v>
      </c>
      <c r="AJ94" s="539" t="s">
        <v>774</v>
      </c>
      <c r="AK94" s="539" t="s">
        <v>775</v>
      </c>
      <c r="AL94" s="539" t="s">
        <v>776</v>
      </c>
      <c r="AM94" s="539" t="s">
        <v>777</v>
      </c>
      <c r="AN94" s="539" t="s">
        <v>778</v>
      </c>
      <c r="AO94" s="539" t="s">
        <v>779</v>
      </c>
      <c r="AP94" s="539" t="s">
        <v>780</v>
      </c>
      <c r="AQ94" s="539" t="s">
        <v>781</v>
      </c>
      <c r="AR94" s="539" t="s">
        <v>782</v>
      </c>
    </row>
    <row r="95" spans="2:44" s="540" customFormat="1" x14ac:dyDescent="0.2">
      <c r="C95" s="541"/>
      <c r="D95" s="649"/>
      <c r="E95" s="542">
        <f>IF(E99="Implementare",0,#REF!+1)</f>
        <v>0</v>
      </c>
      <c r="F95" s="542">
        <f>IF(F99="Implementare",0,E95+1)</f>
        <v>1</v>
      </c>
      <c r="G95" s="542">
        <f t="shared" ref="G95:X95" si="49">IF(G99="Implementare",0,F95+1)</f>
        <v>2</v>
      </c>
      <c r="H95" s="542">
        <f t="shared" si="49"/>
        <v>3</v>
      </c>
      <c r="I95" s="542">
        <f t="shared" si="49"/>
        <v>4</v>
      </c>
      <c r="J95" s="542">
        <f t="shared" si="49"/>
        <v>5</v>
      </c>
      <c r="K95" s="542">
        <f t="shared" si="49"/>
        <v>6</v>
      </c>
      <c r="L95" s="542">
        <f t="shared" si="49"/>
        <v>7</v>
      </c>
      <c r="M95" s="542">
        <f t="shared" si="49"/>
        <v>8</v>
      </c>
      <c r="N95" s="542">
        <f t="shared" si="49"/>
        <v>9</v>
      </c>
      <c r="O95" s="542">
        <f t="shared" si="49"/>
        <v>10</v>
      </c>
      <c r="P95" s="542">
        <f t="shared" si="49"/>
        <v>11</v>
      </c>
      <c r="Q95" s="542">
        <f t="shared" si="49"/>
        <v>12</v>
      </c>
      <c r="R95" s="542">
        <f t="shared" si="49"/>
        <v>13</v>
      </c>
      <c r="S95" s="542">
        <f t="shared" si="49"/>
        <v>14</v>
      </c>
      <c r="T95" s="542">
        <f t="shared" si="49"/>
        <v>15</v>
      </c>
      <c r="U95" s="542">
        <f t="shared" si="49"/>
        <v>16</v>
      </c>
      <c r="V95" s="542">
        <f t="shared" si="49"/>
        <v>17</v>
      </c>
      <c r="W95" s="542">
        <f t="shared" si="49"/>
        <v>18</v>
      </c>
      <c r="X95" s="542">
        <f t="shared" si="49"/>
        <v>19</v>
      </c>
      <c r="Y95" s="542">
        <f t="shared" ref="Y95" si="50">IF(Y99="Implementare",0,X95+1)</f>
        <v>20</v>
      </c>
      <c r="Z95" s="542">
        <f t="shared" ref="Z95" si="51">IF(Z99="Implementare",0,Y95+1)</f>
        <v>21</v>
      </c>
      <c r="AA95" s="542">
        <f t="shared" ref="AA95" si="52">IF(AA99="Implementare",0,Z95+1)</f>
        <v>22</v>
      </c>
      <c r="AB95" s="542">
        <f t="shared" ref="AB95" si="53">IF(AB99="Implementare",0,AA95+1)</f>
        <v>23</v>
      </c>
      <c r="AC95" s="542">
        <f t="shared" ref="AC95" si="54">IF(AC99="Implementare",0,AB95+1)</f>
        <v>24</v>
      </c>
      <c r="AD95" s="542">
        <f t="shared" ref="AD95" si="55">IF(AD99="Implementare",0,AC95+1)</f>
        <v>25</v>
      </c>
      <c r="AE95" s="542">
        <f t="shared" ref="AE95" si="56">IF(AE99="Implementare",0,AD95+1)</f>
        <v>26</v>
      </c>
      <c r="AF95" s="542">
        <f t="shared" ref="AF95" si="57">IF(AF99="Implementare",0,AE95+1)</f>
        <v>27</v>
      </c>
      <c r="AG95" s="542">
        <f t="shared" ref="AG95" si="58">IF(AG99="Implementare",0,AF95+1)</f>
        <v>28</v>
      </c>
      <c r="AH95" s="542">
        <f t="shared" ref="AH95" si="59">IF(AH99="Implementare",0,AG95+1)</f>
        <v>29</v>
      </c>
      <c r="AI95" s="542">
        <f t="shared" ref="AI95" si="60">IF(AI99="Implementare",0,AH95+1)</f>
        <v>30</v>
      </c>
      <c r="AJ95" s="542">
        <f t="shared" ref="AJ95" si="61">IF(AJ99="Implementare",0,AI95+1)</f>
        <v>31</v>
      </c>
      <c r="AK95" s="542">
        <f t="shared" ref="AK95" si="62">IF(AK99="Implementare",0,AJ95+1)</f>
        <v>32</v>
      </c>
      <c r="AL95" s="542">
        <f t="shared" ref="AL95" si="63">IF(AL99="Implementare",0,AK95+1)</f>
        <v>33</v>
      </c>
      <c r="AM95" s="542">
        <f t="shared" ref="AM95" si="64">IF(AM99="Implementare",0,AL95+1)</f>
        <v>34</v>
      </c>
      <c r="AN95" s="542">
        <f t="shared" ref="AN95" si="65">IF(AN99="Implementare",0,AM95+1)</f>
        <v>35</v>
      </c>
      <c r="AO95" s="542">
        <f t="shared" ref="AO95" si="66">IF(AO99="Implementare",0,AN95+1)</f>
        <v>36</v>
      </c>
      <c r="AP95" s="542">
        <f t="shared" ref="AP95" si="67">IF(AP99="Implementare",0,AO95+1)</f>
        <v>37</v>
      </c>
      <c r="AQ95" s="542">
        <f t="shared" ref="AQ95" si="68">IF(AQ99="Implementare",0,AP95+1)</f>
        <v>38</v>
      </c>
      <c r="AR95" s="542">
        <f t="shared" ref="AR95" si="69">IF(AR99="Implementare",0,AQ95+1)</f>
        <v>39</v>
      </c>
    </row>
    <row r="96" spans="2:44" s="540" customFormat="1" x14ac:dyDescent="0.2">
      <c r="C96" s="541"/>
      <c r="D96" s="649"/>
      <c r="E96" s="542">
        <f>YEAR('1-Date proiect'!B14)</f>
        <v>1900</v>
      </c>
      <c r="F96" s="542">
        <f>E96+1</f>
        <v>1901</v>
      </c>
      <c r="G96" s="542">
        <f t="shared" ref="G96:X96" si="70">F96+1</f>
        <v>1902</v>
      </c>
      <c r="H96" s="542">
        <f t="shared" si="70"/>
        <v>1903</v>
      </c>
      <c r="I96" s="542">
        <f t="shared" si="70"/>
        <v>1904</v>
      </c>
      <c r="J96" s="542">
        <f t="shared" si="70"/>
        <v>1905</v>
      </c>
      <c r="K96" s="542">
        <f t="shared" si="70"/>
        <v>1906</v>
      </c>
      <c r="L96" s="542">
        <f t="shared" si="70"/>
        <v>1907</v>
      </c>
      <c r="M96" s="542">
        <f t="shared" si="70"/>
        <v>1908</v>
      </c>
      <c r="N96" s="542">
        <f t="shared" si="70"/>
        <v>1909</v>
      </c>
      <c r="O96" s="542">
        <f t="shared" si="70"/>
        <v>1910</v>
      </c>
      <c r="P96" s="542">
        <f t="shared" si="70"/>
        <v>1911</v>
      </c>
      <c r="Q96" s="542">
        <f t="shared" si="70"/>
        <v>1912</v>
      </c>
      <c r="R96" s="542">
        <f t="shared" si="70"/>
        <v>1913</v>
      </c>
      <c r="S96" s="542">
        <f t="shared" si="70"/>
        <v>1914</v>
      </c>
      <c r="T96" s="542">
        <f t="shared" si="70"/>
        <v>1915</v>
      </c>
      <c r="U96" s="542">
        <f t="shared" si="70"/>
        <v>1916</v>
      </c>
      <c r="V96" s="542">
        <f t="shared" si="70"/>
        <v>1917</v>
      </c>
      <c r="W96" s="542">
        <f t="shared" si="70"/>
        <v>1918</v>
      </c>
      <c r="X96" s="542">
        <f t="shared" si="70"/>
        <v>1919</v>
      </c>
      <c r="Y96" s="542">
        <f t="shared" ref="Y96" si="71">X96+1</f>
        <v>1920</v>
      </c>
      <c r="Z96" s="542">
        <f t="shared" ref="Z96" si="72">Y96+1</f>
        <v>1921</v>
      </c>
      <c r="AA96" s="542">
        <f t="shared" ref="AA96" si="73">Z96+1</f>
        <v>1922</v>
      </c>
      <c r="AB96" s="542">
        <f t="shared" ref="AB96" si="74">AA96+1</f>
        <v>1923</v>
      </c>
      <c r="AC96" s="542">
        <f t="shared" ref="AC96" si="75">AB96+1</f>
        <v>1924</v>
      </c>
      <c r="AD96" s="542">
        <f t="shared" ref="AD96" si="76">AC96+1</f>
        <v>1925</v>
      </c>
      <c r="AE96" s="542">
        <f t="shared" ref="AE96" si="77">AD96+1</f>
        <v>1926</v>
      </c>
      <c r="AF96" s="542">
        <f t="shared" ref="AF96" si="78">AE96+1</f>
        <v>1927</v>
      </c>
      <c r="AG96" s="542">
        <f t="shared" ref="AG96" si="79">AF96+1</f>
        <v>1928</v>
      </c>
      <c r="AH96" s="542">
        <f t="shared" ref="AH96" si="80">AG96+1</f>
        <v>1929</v>
      </c>
      <c r="AI96" s="542">
        <f t="shared" ref="AI96" si="81">AH96+1</f>
        <v>1930</v>
      </c>
      <c r="AJ96" s="542">
        <f t="shared" ref="AJ96" si="82">AI96+1</f>
        <v>1931</v>
      </c>
      <c r="AK96" s="542">
        <f t="shared" ref="AK96" si="83">AJ96+1</f>
        <v>1932</v>
      </c>
      <c r="AL96" s="542">
        <f t="shared" ref="AL96" si="84">AK96+1</f>
        <v>1933</v>
      </c>
      <c r="AM96" s="542">
        <f t="shared" ref="AM96" si="85">AL96+1</f>
        <v>1934</v>
      </c>
      <c r="AN96" s="542">
        <f t="shared" ref="AN96" si="86">AM96+1</f>
        <v>1935</v>
      </c>
      <c r="AO96" s="542">
        <f t="shared" ref="AO96" si="87">AN96+1</f>
        <v>1936</v>
      </c>
      <c r="AP96" s="542">
        <f t="shared" ref="AP96" si="88">AO96+1</f>
        <v>1937</v>
      </c>
      <c r="AQ96" s="542">
        <f t="shared" ref="AQ96" si="89">AP96+1</f>
        <v>1938</v>
      </c>
      <c r="AR96" s="542">
        <f t="shared" ref="AR96" si="90">AQ96+1</f>
        <v>1939</v>
      </c>
    </row>
    <row r="97" spans="1:44" s="543" customFormat="1" x14ac:dyDescent="0.2">
      <c r="C97" s="582"/>
      <c r="D97" s="650"/>
      <c r="E97" s="544">
        <f>DATE(E96,12,31)</f>
        <v>366</v>
      </c>
      <c r="F97" s="544">
        <f t="shared" ref="F97:X97" si="91">DATE(F96,12,31)</f>
        <v>731</v>
      </c>
      <c r="G97" s="544">
        <f t="shared" si="91"/>
        <v>1096</v>
      </c>
      <c r="H97" s="544">
        <f t="shared" si="91"/>
        <v>1461</v>
      </c>
      <c r="I97" s="544">
        <f t="shared" si="91"/>
        <v>1827</v>
      </c>
      <c r="J97" s="544">
        <f t="shared" si="91"/>
        <v>2192</v>
      </c>
      <c r="K97" s="544">
        <f t="shared" si="91"/>
        <v>2557</v>
      </c>
      <c r="L97" s="544">
        <f t="shared" si="91"/>
        <v>2922</v>
      </c>
      <c r="M97" s="544">
        <f t="shared" si="91"/>
        <v>3288</v>
      </c>
      <c r="N97" s="544">
        <f t="shared" si="91"/>
        <v>3653</v>
      </c>
      <c r="O97" s="544">
        <f t="shared" si="91"/>
        <v>4018</v>
      </c>
      <c r="P97" s="544">
        <f t="shared" si="91"/>
        <v>4383</v>
      </c>
      <c r="Q97" s="544">
        <f t="shared" si="91"/>
        <v>4749</v>
      </c>
      <c r="R97" s="544">
        <f t="shared" si="91"/>
        <v>5114</v>
      </c>
      <c r="S97" s="544">
        <f t="shared" si="91"/>
        <v>5479</v>
      </c>
      <c r="T97" s="544">
        <f t="shared" si="91"/>
        <v>5844</v>
      </c>
      <c r="U97" s="544">
        <f t="shared" si="91"/>
        <v>6210</v>
      </c>
      <c r="V97" s="544">
        <f t="shared" si="91"/>
        <v>6575</v>
      </c>
      <c r="W97" s="544">
        <f t="shared" si="91"/>
        <v>6940</v>
      </c>
      <c r="X97" s="544">
        <f t="shared" si="91"/>
        <v>7305</v>
      </c>
      <c r="Y97" s="544">
        <f t="shared" ref="Y97:AR97" si="92">DATE(Y96,12,31)</f>
        <v>7671</v>
      </c>
      <c r="Z97" s="544">
        <f t="shared" si="92"/>
        <v>8036</v>
      </c>
      <c r="AA97" s="544">
        <f t="shared" si="92"/>
        <v>8401</v>
      </c>
      <c r="AB97" s="544">
        <f t="shared" si="92"/>
        <v>8766</v>
      </c>
      <c r="AC97" s="544">
        <f t="shared" si="92"/>
        <v>9132</v>
      </c>
      <c r="AD97" s="544">
        <f t="shared" si="92"/>
        <v>9497</v>
      </c>
      <c r="AE97" s="544">
        <f t="shared" si="92"/>
        <v>9862</v>
      </c>
      <c r="AF97" s="544">
        <f t="shared" si="92"/>
        <v>10227</v>
      </c>
      <c r="AG97" s="544">
        <f t="shared" si="92"/>
        <v>10593</v>
      </c>
      <c r="AH97" s="544">
        <f t="shared" si="92"/>
        <v>10958</v>
      </c>
      <c r="AI97" s="544">
        <f t="shared" si="92"/>
        <v>11323</v>
      </c>
      <c r="AJ97" s="544">
        <f t="shared" si="92"/>
        <v>11688</v>
      </c>
      <c r="AK97" s="544">
        <f t="shared" si="92"/>
        <v>12054</v>
      </c>
      <c r="AL97" s="544">
        <f t="shared" si="92"/>
        <v>12419</v>
      </c>
      <c r="AM97" s="544">
        <f t="shared" si="92"/>
        <v>12784</v>
      </c>
      <c r="AN97" s="544">
        <f t="shared" si="92"/>
        <v>13149</v>
      </c>
      <c r="AO97" s="544">
        <f t="shared" si="92"/>
        <v>13515</v>
      </c>
      <c r="AP97" s="544">
        <f t="shared" si="92"/>
        <v>13880</v>
      </c>
      <c r="AQ97" s="544">
        <f t="shared" si="92"/>
        <v>14245</v>
      </c>
      <c r="AR97" s="544">
        <f t="shared" si="92"/>
        <v>14610</v>
      </c>
    </row>
    <row r="98" spans="1:44" s="543" customFormat="1" x14ac:dyDescent="0.2">
      <c r="C98" s="582"/>
      <c r="D98" s="650"/>
      <c r="E98" s="542">
        <f>DATEDIF('1-Date proiect'!B14,E97,"M")</f>
        <v>11</v>
      </c>
      <c r="F98" s="542">
        <f>DATEDIF(E97,F97,"M")</f>
        <v>12</v>
      </c>
      <c r="G98" s="542">
        <f t="shared" ref="G98:X98" si="93">DATEDIF(F97,G97,"M")</f>
        <v>12</v>
      </c>
      <c r="H98" s="542">
        <f t="shared" si="93"/>
        <v>12</v>
      </c>
      <c r="I98" s="542">
        <f t="shared" si="93"/>
        <v>12</v>
      </c>
      <c r="J98" s="542">
        <f t="shared" si="93"/>
        <v>12</v>
      </c>
      <c r="K98" s="542">
        <f t="shared" si="93"/>
        <v>12</v>
      </c>
      <c r="L98" s="542">
        <f t="shared" si="93"/>
        <v>12</v>
      </c>
      <c r="M98" s="542">
        <f t="shared" si="93"/>
        <v>12</v>
      </c>
      <c r="N98" s="542">
        <f t="shared" si="93"/>
        <v>12</v>
      </c>
      <c r="O98" s="542">
        <f t="shared" si="93"/>
        <v>12</v>
      </c>
      <c r="P98" s="542">
        <f t="shared" si="93"/>
        <v>12</v>
      </c>
      <c r="Q98" s="542">
        <f t="shared" si="93"/>
        <v>12</v>
      </c>
      <c r="R98" s="542">
        <f t="shared" si="93"/>
        <v>12</v>
      </c>
      <c r="S98" s="542">
        <f t="shared" si="93"/>
        <v>12</v>
      </c>
      <c r="T98" s="542">
        <f t="shared" si="93"/>
        <v>12</v>
      </c>
      <c r="U98" s="542">
        <f t="shared" si="93"/>
        <v>12</v>
      </c>
      <c r="V98" s="542">
        <f t="shared" si="93"/>
        <v>12</v>
      </c>
      <c r="W98" s="542">
        <f t="shared" si="93"/>
        <v>12</v>
      </c>
      <c r="X98" s="542">
        <f t="shared" si="93"/>
        <v>12</v>
      </c>
      <c r="Y98" s="542">
        <f t="shared" ref="Y98" si="94">DATEDIF(X97,Y97,"M")</f>
        <v>12</v>
      </c>
      <c r="Z98" s="542">
        <f t="shared" ref="Z98" si="95">DATEDIF(Y97,Z97,"M")</f>
        <v>12</v>
      </c>
      <c r="AA98" s="542">
        <f t="shared" ref="AA98" si="96">DATEDIF(Z97,AA97,"M")</f>
        <v>12</v>
      </c>
      <c r="AB98" s="542">
        <f t="shared" ref="AB98" si="97">DATEDIF(AA97,AB97,"M")</f>
        <v>12</v>
      </c>
      <c r="AC98" s="542">
        <f t="shared" ref="AC98" si="98">DATEDIF(AB97,AC97,"M")</f>
        <v>12</v>
      </c>
      <c r="AD98" s="542">
        <f t="shared" ref="AD98" si="99">DATEDIF(AC97,AD97,"M")</f>
        <v>12</v>
      </c>
      <c r="AE98" s="542">
        <f t="shared" ref="AE98" si="100">DATEDIF(AD97,AE97,"M")</f>
        <v>12</v>
      </c>
      <c r="AF98" s="542">
        <f t="shared" ref="AF98" si="101">DATEDIF(AE97,AF97,"M")</f>
        <v>12</v>
      </c>
      <c r="AG98" s="542">
        <f t="shared" ref="AG98" si="102">DATEDIF(AF97,AG97,"M")</f>
        <v>12</v>
      </c>
      <c r="AH98" s="542">
        <f t="shared" ref="AH98" si="103">DATEDIF(AG97,AH97,"M")</f>
        <v>12</v>
      </c>
      <c r="AI98" s="542">
        <f t="shared" ref="AI98" si="104">DATEDIF(AH97,AI97,"M")</f>
        <v>12</v>
      </c>
      <c r="AJ98" s="542">
        <f t="shared" ref="AJ98" si="105">DATEDIF(AI97,AJ97,"M")</f>
        <v>12</v>
      </c>
      <c r="AK98" s="542">
        <f t="shared" ref="AK98" si="106">DATEDIF(AJ97,AK97,"M")</f>
        <v>12</v>
      </c>
      <c r="AL98" s="542">
        <f t="shared" ref="AL98" si="107">DATEDIF(AK97,AL97,"M")</f>
        <v>12</v>
      </c>
      <c r="AM98" s="542">
        <f t="shared" ref="AM98" si="108">DATEDIF(AL97,AM97,"M")</f>
        <v>12</v>
      </c>
      <c r="AN98" s="542">
        <f t="shared" ref="AN98" si="109">DATEDIF(AM97,AN97,"M")</f>
        <v>12</v>
      </c>
      <c r="AO98" s="542">
        <f t="shared" ref="AO98" si="110">DATEDIF(AN97,AO97,"M")</f>
        <v>12</v>
      </c>
      <c r="AP98" s="542">
        <f t="shared" ref="AP98" si="111">DATEDIF(AO97,AP97,"M")</f>
        <v>12</v>
      </c>
      <c r="AQ98" s="542">
        <f t="shared" ref="AQ98" si="112">DATEDIF(AP97,AQ97,"M")</f>
        <v>12</v>
      </c>
      <c r="AR98" s="542">
        <f t="shared" ref="AR98" si="113">DATEDIF(AQ97,AR97,"M")</f>
        <v>12</v>
      </c>
    </row>
    <row r="99" spans="1:44" s="545" customFormat="1" x14ac:dyDescent="0.2">
      <c r="C99" s="440"/>
      <c r="D99" s="651"/>
      <c r="E99" s="546" t="s">
        <v>33</v>
      </c>
      <c r="F99" s="546" t="str">
        <f>IF($E$91-E98&gt;=0,"Implementare","Operare")</f>
        <v>Operare</v>
      </c>
      <c r="G99" s="547" t="str">
        <f>IF($E$5-SUM($E$98:F98)&gt;=0,"Implementare","Operare")</f>
        <v>Operare</v>
      </c>
      <c r="H99" s="547" t="str">
        <f>IF($E$5-SUM($E$98:G98)&gt;=0,"Implementare","Operare")</f>
        <v>Operare</v>
      </c>
      <c r="I99" s="547" t="str">
        <f>IF($E$5-SUM($E$98:H98)&gt;=0,"Implementare","Operare")</f>
        <v>Operare</v>
      </c>
      <c r="J99" s="547" t="str">
        <f>IF($E$5-SUM($E$98:I98)&gt;=0,"Implementare","Operare")</f>
        <v>Operare</v>
      </c>
      <c r="K99" s="547" t="str">
        <f>IF($E$5-SUM($E$98:J98)&gt;=0,"Implementare","Operare")</f>
        <v>Operare</v>
      </c>
      <c r="L99" s="547" t="str">
        <f>IF($E$5-SUM($E$98:K98)&gt;=0,"Implementare","Operare")</f>
        <v>Operare</v>
      </c>
      <c r="M99" s="547" t="str">
        <f>IF($E$5-SUM($E$98:L98)&gt;=0,"Implementare","Operare")</f>
        <v>Operare</v>
      </c>
      <c r="N99" s="547" t="str">
        <f>IF($E$5-SUM($E$98:M98)&gt;=0,"Implementare","Operare")</f>
        <v>Operare</v>
      </c>
      <c r="O99" s="547" t="str">
        <f>IF($E$5-SUM($E$98:N98)&gt;=0,"Implementare","Operare")</f>
        <v>Operare</v>
      </c>
      <c r="P99" s="547" t="str">
        <f>IF($E$5-SUM($E$98:O98)&gt;=0,"Implementare","Operare")</f>
        <v>Operare</v>
      </c>
      <c r="Q99" s="547" t="str">
        <f>IF($E$5-SUM($E$98:P98)&gt;=0,"Implementare","Operare")</f>
        <v>Operare</v>
      </c>
      <c r="R99" s="547" t="str">
        <f>IF($E$5-SUM($E$98:Q98)&gt;=0,"Implementare","Operare")</f>
        <v>Operare</v>
      </c>
      <c r="S99" s="547" t="str">
        <f>IF($E$5-SUM($E$98:R98)&gt;=0,"Implementare","Operare")</f>
        <v>Operare</v>
      </c>
      <c r="T99" s="547" t="str">
        <f>IF($E$5-SUM($E$98:S98)&gt;=0,"Implementare","Operare")</f>
        <v>Operare</v>
      </c>
      <c r="U99" s="547" t="str">
        <f>IF($E$5-SUM($E$98:T98)&gt;=0,"Implementare","Operare")</f>
        <v>Operare</v>
      </c>
      <c r="V99" s="547" t="str">
        <f>IF($E$5-SUM($E$98:U98)&gt;=0,"Implementare","Operare")</f>
        <v>Operare</v>
      </c>
      <c r="W99" s="547" t="str">
        <f>IF($E$5-SUM($E$98:V98)&gt;=0,"Implementare","Operare")</f>
        <v>Operare</v>
      </c>
      <c r="X99" s="547" t="str">
        <f>IF($E$5-SUM($E$98:W98)&gt;=0,"Implementare","Operare")</f>
        <v>Operare</v>
      </c>
      <c r="Y99" s="547" t="str">
        <f>IF($E$5-SUM($E$98:X98)&gt;=0,"Implementare","Operare")</f>
        <v>Operare</v>
      </c>
      <c r="Z99" s="547" t="str">
        <f>IF($E$5-SUM($E$98:Y98)&gt;=0,"Implementare","Operare")</f>
        <v>Operare</v>
      </c>
      <c r="AA99" s="547" t="str">
        <f>IF($E$5-SUM($E$98:Z98)&gt;=0,"Implementare","Operare")</f>
        <v>Operare</v>
      </c>
      <c r="AB99" s="547" t="str">
        <f>IF($E$5-SUM($E$98:AA98)&gt;=0,"Implementare","Operare")</f>
        <v>Operare</v>
      </c>
      <c r="AC99" s="547" t="str">
        <f>IF($E$5-SUM($E$98:AB98)&gt;=0,"Implementare","Operare")</f>
        <v>Operare</v>
      </c>
      <c r="AD99" s="547" t="str">
        <f>IF($E$5-SUM($E$98:AC98)&gt;=0,"Implementare","Operare")</f>
        <v>Operare</v>
      </c>
      <c r="AE99" s="547" t="str">
        <f>IF($E$5-SUM($E$98:AD98)&gt;=0,"Implementare","Operare")</f>
        <v>Operare</v>
      </c>
      <c r="AF99" s="547" t="str">
        <f>IF($E$5-SUM($E$98:AE98)&gt;=0,"Implementare","Operare")</f>
        <v>Operare</v>
      </c>
      <c r="AG99" s="547" t="str">
        <f>IF($E$5-SUM($E$98:AF98)&gt;=0,"Implementare","Operare")</f>
        <v>Operare</v>
      </c>
      <c r="AH99" s="547" t="str">
        <f>IF($E$5-SUM($E$98:AG98)&gt;=0,"Implementare","Operare")</f>
        <v>Operare</v>
      </c>
      <c r="AI99" s="547" t="str">
        <f>IF($E$5-SUM($E$98:AH98)&gt;=0,"Implementare","Operare")</f>
        <v>Operare</v>
      </c>
      <c r="AJ99" s="547" t="str">
        <f>IF($E$5-SUM($E$98:AI98)&gt;=0,"Implementare","Operare")</f>
        <v>Operare</v>
      </c>
      <c r="AK99" s="547" t="str">
        <f>IF($E$5-SUM($E$98:AJ98)&gt;=0,"Implementare","Operare")</f>
        <v>Operare</v>
      </c>
      <c r="AL99" s="547" t="str">
        <f>IF($E$5-SUM($E$98:AK98)&gt;=0,"Implementare","Operare")</f>
        <v>Operare</v>
      </c>
      <c r="AM99" s="547" t="str">
        <f>IF($E$5-SUM($E$98:AL98)&gt;=0,"Implementare","Operare")</f>
        <v>Operare</v>
      </c>
      <c r="AN99" s="547" t="str">
        <f>IF($E$5-SUM($E$98:AM98)&gt;=0,"Implementare","Operare")</f>
        <v>Operare</v>
      </c>
      <c r="AO99" s="547" t="str">
        <f>IF($E$5-SUM($E$98:AN98)&gt;=0,"Implementare","Operare")</f>
        <v>Operare</v>
      </c>
      <c r="AP99" s="547" t="str">
        <f>IF($E$5-SUM($E$98:AO98)&gt;=0,"Implementare","Operare")</f>
        <v>Operare</v>
      </c>
      <c r="AQ99" s="547" t="str">
        <f>IF($E$5-SUM($E$98:AP98)&gt;=0,"Implementare","Operare")</f>
        <v>Operare</v>
      </c>
      <c r="AR99" s="547" t="str">
        <f>IF($E$5-SUM($E$98:AQ98)&gt;=0,"Implementare","Operare")</f>
        <v>Operare</v>
      </c>
    </row>
    <row r="100" spans="1:44" s="437" customFormat="1" ht="30.75" customHeight="1" x14ac:dyDescent="0.2">
      <c r="C100" s="831" t="s">
        <v>514</v>
      </c>
      <c r="D100" s="831"/>
      <c r="E100" s="831"/>
      <c r="F100" s="831"/>
      <c r="G100" s="831"/>
      <c r="H100" s="831"/>
      <c r="I100" s="831"/>
      <c r="J100" s="599"/>
      <c r="K100" s="599"/>
      <c r="L100" s="599"/>
      <c r="M100" s="599"/>
      <c r="N100" s="599"/>
      <c r="O100" s="599"/>
      <c r="P100" s="599"/>
      <c r="Q100" s="599"/>
      <c r="R100" s="599"/>
      <c r="S100" s="438"/>
      <c r="T100" s="438"/>
      <c r="U100" s="438"/>
      <c r="V100" s="438"/>
      <c r="W100" s="438"/>
      <c r="X100" s="438"/>
      <c r="Y100" s="438"/>
      <c r="Z100" s="438"/>
      <c r="AA100" s="438"/>
      <c r="AB100" s="438"/>
      <c r="AC100" s="438"/>
      <c r="AD100" s="438"/>
      <c r="AE100" s="438"/>
      <c r="AF100" s="438"/>
      <c r="AG100" s="438"/>
      <c r="AH100" s="438"/>
      <c r="AI100" s="438"/>
      <c r="AJ100" s="438"/>
      <c r="AK100" s="438"/>
      <c r="AL100" s="438"/>
      <c r="AM100" s="438"/>
      <c r="AN100" s="438"/>
      <c r="AO100" s="438"/>
      <c r="AP100" s="438"/>
      <c r="AQ100" s="438"/>
      <c r="AR100" s="438"/>
    </row>
    <row r="101" spans="1:44" s="437" customFormat="1" ht="23.45" customHeight="1" x14ac:dyDescent="0.2">
      <c r="B101" s="466"/>
      <c r="C101" s="439" t="s">
        <v>516</v>
      </c>
      <c r="D101" s="643" t="s">
        <v>473</v>
      </c>
      <c r="E101" s="303">
        <v>1</v>
      </c>
      <c r="F101" s="303">
        <v>2</v>
      </c>
      <c r="G101" s="303">
        <v>3</v>
      </c>
      <c r="H101" s="303">
        <v>4</v>
      </c>
      <c r="I101" s="303">
        <v>5</v>
      </c>
      <c r="J101" s="303">
        <v>6</v>
      </c>
      <c r="K101" s="303">
        <v>7</v>
      </c>
      <c r="L101" s="303">
        <v>8</v>
      </c>
      <c r="M101" s="303">
        <v>9</v>
      </c>
      <c r="N101" s="303">
        <v>10</v>
      </c>
      <c r="O101" s="303">
        <v>11</v>
      </c>
      <c r="P101" s="303">
        <v>12</v>
      </c>
      <c r="Q101" s="303">
        <v>13</v>
      </c>
      <c r="R101" s="303">
        <v>14</v>
      </c>
      <c r="S101" s="303">
        <v>15</v>
      </c>
      <c r="T101" s="303">
        <v>16</v>
      </c>
      <c r="U101" s="303">
        <v>17</v>
      </c>
      <c r="V101" s="303">
        <v>18</v>
      </c>
      <c r="W101" s="303">
        <v>19</v>
      </c>
      <c r="X101" s="303">
        <v>20</v>
      </c>
      <c r="Y101" s="303">
        <v>21</v>
      </c>
      <c r="Z101" s="303">
        <v>22</v>
      </c>
      <c r="AA101" s="303">
        <v>23</v>
      </c>
      <c r="AB101" s="303">
        <v>24</v>
      </c>
      <c r="AC101" s="303">
        <v>25</v>
      </c>
      <c r="AD101" s="303">
        <v>26</v>
      </c>
      <c r="AE101" s="303">
        <v>27</v>
      </c>
      <c r="AF101" s="303">
        <v>28</v>
      </c>
      <c r="AG101" s="303">
        <v>29</v>
      </c>
      <c r="AH101" s="303">
        <v>30</v>
      </c>
      <c r="AI101" s="303">
        <v>31</v>
      </c>
      <c r="AJ101" s="303">
        <v>32</v>
      </c>
      <c r="AK101" s="303">
        <v>33</v>
      </c>
      <c r="AL101" s="303">
        <v>34</v>
      </c>
      <c r="AM101" s="303">
        <v>35</v>
      </c>
      <c r="AN101" s="303">
        <v>36</v>
      </c>
      <c r="AO101" s="303">
        <v>37</v>
      </c>
      <c r="AP101" s="303">
        <v>38</v>
      </c>
      <c r="AQ101" s="303">
        <v>39</v>
      </c>
      <c r="AR101" s="303">
        <v>40</v>
      </c>
    </row>
    <row r="102" spans="1:44" s="437" customFormat="1" x14ac:dyDescent="0.2">
      <c r="B102" s="466"/>
      <c r="C102" s="440" t="s">
        <v>474</v>
      </c>
      <c r="D102" s="644"/>
      <c r="E102" s="304"/>
      <c r="F102" s="304"/>
      <c r="G102" s="304"/>
      <c r="H102" s="304"/>
      <c r="I102" s="304"/>
      <c r="J102" s="304"/>
      <c r="K102" s="304"/>
      <c r="L102" s="304"/>
      <c r="M102" s="304"/>
      <c r="N102" s="304"/>
      <c r="O102" s="304"/>
      <c r="P102" s="304"/>
      <c r="Q102" s="304"/>
      <c r="R102" s="304"/>
      <c r="S102" s="304"/>
      <c r="T102" s="304"/>
      <c r="U102" s="304"/>
      <c r="V102" s="304"/>
      <c r="W102" s="304"/>
      <c r="X102" s="304"/>
      <c r="Y102" s="304"/>
      <c r="Z102" s="304"/>
      <c r="AA102" s="304"/>
      <c r="AB102" s="304"/>
      <c r="AC102" s="304"/>
      <c r="AD102" s="304"/>
      <c r="AE102" s="304"/>
      <c r="AF102" s="304"/>
      <c r="AG102" s="304"/>
      <c r="AH102" s="304"/>
      <c r="AI102" s="304"/>
      <c r="AJ102" s="304"/>
      <c r="AK102" s="304"/>
      <c r="AL102" s="304"/>
      <c r="AM102" s="304"/>
      <c r="AN102" s="304"/>
      <c r="AO102" s="304"/>
      <c r="AP102" s="304"/>
      <c r="AQ102" s="304"/>
      <c r="AR102" s="304"/>
    </row>
    <row r="103" spans="1:44" s="437" customFormat="1" ht="78.75" x14ac:dyDescent="0.2">
      <c r="A103" s="437">
        <v>1</v>
      </c>
      <c r="B103" s="600">
        <f t="shared" ref="B103:C132" si="114">B9</f>
        <v>1</v>
      </c>
      <c r="C103" s="600" t="str">
        <f t="shared" si="114"/>
        <v>Venituri din taxe (depăşirea duratei de şcolarizare prevăzute de lege, admiteri, înmatriculări, reînmatriculări, repetarea examenelor şi a altor forme de verificare, care depăşesc prevederile planului de învăţământ)</v>
      </c>
      <c r="D103" s="645">
        <f t="shared" ref="D103:D112" si="115">SUM(E103:AR103)</f>
        <v>0</v>
      </c>
      <c r="E103" s="443">
        <v>0</v>
      </c>
      <c r="F103" s="443">
        <v>0</v>
      </c>
      <c r="G103" s="443">
        <v>0</v>
      </c>
      <c r="H103" s="443">
        <v>0</v>
      </c>
      <c r="I103" s="443">
        <v>0</v>
      </c>
      <c r="J103" s="443">
        <v>0</v>
      </c>
      <c r="K103" s="443">
        <v>0</v>
      </c>
      <c r="L103" s="443">
        <v>0</v>
      </c>
      <c r="M103" s="443">
        <v>0</v>
      </c>
      <c r="N103" s="443">
        <v>0</v>
      </c>
      <c r="O103" s="443">
        <v>0</v>
      </c>
      <c r="P103" s="443">
        <v>0</v>
      </c>
      <c r="Q103" s="443">
        <v>0</v>
      </c>
      <c r="R103" s="443">
        <v>0</v>
      </c>
      <c r="S103" s="443">
        <v>0</v>
      </c>
      <c r="T103" s="443">
        <v>0</v>
      </c>
      <c r="U103" s="443">
        <v>0</v>
      </c>
      <c r="V103" s="443">
        <v>0</v>
      </c>
      <c r="W103" s="443">
        <v>0</v>
      </c>
      <c r="X103" s="443">
        <v>0</v>
      </c>
      <c r="Y103" s="443">
        <v>0</v>
      </c>
      <c r="Z103" s="443">
        <v>0</v>
      </c>
      <c r="AA103" s="443">
        <v>0</v>
      </c>
      <c r="AB103" s="443">
        <v>0</v>
      </c>
      <c r="AC103" s="443">
        <v>0</v>
      </c>
      <c r="AD103" s="443">
        <v>0</v>
      </c>
      <c r="AE103" s="443">
        <v>0</v>
      </c>
      <c r="AF103" s="443">
        <v>0</v>
      </c>
      <c r="AG103" s="443">
        <v>0</v>
      </c>
      <c r="AH103" s="443">
        <v>0</v>
      </c>
      <c r="AI103" s="443">
        <v>0</v>
      </c>
      <c r="AJ103" s="443">
        <v>0</v>
      </c>
      <c r="AK103" s="443">
        <v>0</v>
      </c>
      <c r="AL103" s="443">
        <v>0</v>
      </c>
      <c r="AM103" s="443">
        <v>0</v>
      </c>
      <c r="AN103" s="443">
        <v>0</v>
      </c>
      <c r="AO103" s="443">
        <v>0</v>
      </c>
      <c r="AP103" s="443">
        <v>0</v>
      </c>
      <c r="AQ103" s="443">
        <v>0</v>
      </c>
      <c r="AR103" s="443">
        <v>0</v>
      </c>
    </row>
    <row r="104" spans="1:44" s="437" customFormat="1" ht="33.75" x14ac:dyDescent="0.2">
      <c r="A104" s="437">
        <v>2</v>
      </c>
      <c r="B104" s="600">
        <f t="shared" si="114"/>
        <v>2</v>
      </c>
      <c r="C104" s="600" t="str">
        <f t="shared" si="114"/>
        <v>Venituri din taxe (aferente altor activităţi neincluse în planul de învăţământ</v>
      </c>
      <c r="D104" s="645">
        <f t="shared" si="115"/>
        <v>0</v>
      </c>
      <c r="E104" s="443">
        <v>0</v>
      </c>
      <c r="F104" s="443">
        <v>0</v>
      </c>
      <c r="G104" s="443">
        <v>0</v>
      </c>
      <c r="H104" s="443">
        <v>0</v>
      </c>
      <c r="I104" s="443">
        <v>0</v>
      </c>
      <c r="J104" s="443">
        <v>0</v>
      </c>
      <c r="K104" s="443">
        <v>0</v>
      </c>
      <c r="L104" s="443">
        <v>0</v>
      </c>
      <c r="M104" s="443">
        <v>0</v>
      </c>
      <c r="N104" s="443">
        <v>0</v>
      </c>
      <c r="O104" s="443">
        <v>0</v>
      </c>
      <c r="P104" s="443">
        <v>0</v>
      </c>
      <c r="Q104" s="443">
        <v>0</v>
      </c>
      <c r="R104" s="443">
        <v>0</v>
      </c>
      <c r="S104" s="443">
        <v>0</v>
      </c>
      <c r="T104" s="443">
        <v>0</v>
      </c>
      <c r="U104" s="443">
        <v>0</v>
      </c>
      <c r="V104" s="443">
        <v>0</v>
      </c>
      <c r="W104" s="443">
        <v>0</v>
      </c>
      <c r="X104" s="443">
        <v>0</v>
      </c>
      <c r="Y104" s="443">
        <v>0</v>
      </c>
      <c r="Z104" s="443">
        <v>0</v>
      </c>
      <c r="AA104" s="443">
        <v>0</v>
      </c>
      <c r="AB104" s="443">
        <v>0</v>
      </c>
      <c r="AC104" s="443">
        <v>0</v>
      </c>
      <c r="AD104" s="443">
        <v>0</v>
      </c>
      <c r="AE104" s="443">
        <v>0</v>
      </c>
      <c r="AF104" s="443">
        <v>0</v>
      </c>
      <c r="AG104" s="443">
        <v>0</v>
      </c>
      <c r="AH104" s="443">
        <v>0</v>
      </c>
      <c r="AI104" s="443">
        <v>0</v>
      </c>
      <c r="AJ104" s="443">
        <v>0</v>
      </c>
      <c r="AK104" s="443">
        <v>0</v>
      </c>
      <c r="AL104" s="443">
        <v>0</v>
      </c>
      <c r="AM104" s="443">
        <v>0</v>
      </c>
      <c r="AN104" s="443">
        <v>0</v>
      </c>
      <c r="AO104" s="443">
        <v>0</v>
      </c>
      <c r="AP104" s="443">
        <v>0</v>
      </c>
      <c r="AQ104" s="443">
        <v>0</v>
      </c>
      <c r="AR104" s="443">
        <v>0</v>
      </c>
    </row>
    <row r="105" spans="1:44" s="437" customFormat="1" x14ac:dyDescent="0.2">
      <c r="A105" s="437">
        <v>3</v>
      </c>
      <c r="B105" s="600">
        <f t="shared" si="114"/>
        <v>3</v>
      </c>
      <c r="C105" s="600" t="str">
        <f t="shared" si="114"/>
        <v>Alte venituri în învățământ</v>
      </c>
      <c r="D105" s="645">
        <f t="shared" si="115"/>
        <v>0</v>
      </c>
      <c r="E105" s="443">
        <v>0</v>
      </c>
      <c r="F105" s="443">
        <v>0</v>
      </c>
      <c r="G105" s="443">
        <v>0</v>
      </c>
      <c r="H105" s="443">
        <v>0</v>
      </c>
      <c r="I105" s="443">
        <v>0</v>
      </c>
      <c r="J105" s="443">
        <v>0</v>
      </c>
      <c r="K105" s="443">
        <v>0</v>
      </c>
      <c r="L105" s="443">
        <v>0</v>
      </c>
      <c r="M105" s="443">
        <v>0</v>
      </c>
      <c r="N105" s="443">
        <v>0</v>
      </c>
      <c r="O105" s="443">
        <v>0</v>
      </c>
      <c r="P105" s="443">
        <v>0</v>
      </c>
      <c r="Q105" s="443">
        <v>0</v>
      </c>
      <c r="R105" s="443">
        <v>0</v>
      </c>
      <c r="S105" s="443">
        <v>0</v>
      </c>
      <c r="T105" s="443">
        <v>0</v>
      </c>
      <c r="U105" s="443">
        <v>0</v>
      </c>
      <c r="V105" s="443">
        <v>0</v>
      </c>
      <c r="W105" s="443">
        <v>0</v>
      </c>
      <c r="X105" s="443">
        <v>0</v>
      </c>
      <c r="Y105" s="443">
        <v>0</v>
      </c>
      <c r="Z105" s="443">
        <v>0</v>
      </c>
      <c r="AA105" s="443">
        <v>0</v>
      </c>
      <c r="AB105" s="443">
        <v>0</v>
      </c>
      <c r="AC105" s="443">
        <v>0</v>
      </c>
      <c r="AD105" s="443">
        <v>0</v>
      </c>
      <c r="AE105" s="443">
        <v>0</v>
      </c>
      <c r="AF105" s="443">
        <v>0</v>
      </c>
      <c r="AG105" s="443">
        <v>0</v>
      </c>
      <c r="AH105" s="443">
        <v>0</v>
      </c>
      <c r="AI105" s="443">
        <v>0</v>
      </c>
      <c r="AJ105" s="443">
        <v>0</v>
      </c>
      <c r="AK105" s="443">
        <v>0</v>
      </c>
      <c r="AL105" s="443">
        <v>0</v>
      </c>
      <c r="AM105" s="443">
        <v>0</v>
      </c>
      <c r="AN105" s="443">
        <v>0</v>
      </c>
      <c r="AO105" s="443">
        <v>0</v>
      </c>
      <c r="AP105" s="443">
        <v>0</v>
      </c>
      <c r="AQ105" s="443">
        <v>0</v>
      </c>
      <c r="AR105" s="443">
        <v>0</v>
      </c>
    </row>
    <row r="106" spans="1:44" s="437" customFormat="1" ht="22.5" x14ac:dyDescent="0.2">
      <c r="A106" s="437">
        <v>4</v>
      </c>
      <c r="B106" s="600">
        <f t="shared" si="114"/>
        <v>4</v>
      </c>
      <c r="C106" s="600" t="str">
        <f t="shared" si="114"/>
        <v>Alte venituri din prestări de servicii și alte activități</v>
      </c>
      <c r="D106" s="645">
        <f t="shared" si="115"/>
        <v>0</v>
      </c>
      <c r="E106" s="443">
        <v>0</v>
      </c>
      <c r="F106" s="443">
        <v>0</v>
      </c>
      <c r="G106" s="443">
        <v>0</v>
      </c>
      <c r="H106" s="443">
        <v>0</v>
      </c>
      <c r="I106" s="443">
        <v>0</v>
      </c>
      <c r="J106" s="443">
        <v>0</v>
      </c>
      <c r="K106" s="443">
        <v>0</v>
      </c>
      <c r="L106" s="443">
        <v>0</v>
      </c>
      <c r="M106" s="443">
        <v>0</v>
      </c>
      <c r="N106" s="443">
        <v>0</v>
      </c>
      <c r="O106" s="443">
        <v>0</v>
      </c>
      <c r="P106" s="443">
        <v>0</v>
      </c>
      <c r="Q106" s="443">
        <v>0</v>
      </c>
      <c r="R106" s="443">
        <v>0</v>
      </c>
      <c r="S106" s="443">
        <v>0</v>
      </c>
      <c r="T106" s="443">
        <v>0</v>
      </c>
      <c r="U106" s="443">
        <v>0</v>
      </c>
      <c r="V106" s="443">
        <v>0</v>
      </c>
      <c r="W106" s="443">
        <v>0</v>
      </c>
      <c r="X106" s="443">
        <v>0</v>
      </c>
      <c r="Y106" s="443">
        <v>0</v>
      </c>
      <c r="Z106" s="443">
        <v>0</v>
      </c>
      <c r="AA106" s="443">
        <v>0</v>
      </c>
      <c r="AB106" s="443">
        <v>0</v>
      </c>
      <c r="AC106" s="443">
        <v>0</v>
      </c>
      <c r="AD106" s="443">
        <v>0</v>
      </c>
      <c r="AE106" s="443">
        <v>0</v>
      </c>
      <c r="AF106" s="443">
        <v>0</v>
      </c>
      <c r="AG106" s="443">
        <v>0</v>
      </c>
      <c r="AH106" s="443">
        <v>0</v>
      </c>
      <c r="AI106" s="443">
        <v>0</v>
      </c>
      <c r="AJ106" s="443">
        <v>0</v>
      </c>
      <c r="AK106" s="443">
        <v>0</v>
      </c>
      <c r="AL106" s="443">
        <v>0</v>
      </c>
      <c r="AM106" s="443">
        <v>0</v>
      </c>
      <c r="AN106" s="443">
        <v>0</v>
      </c>
      <c r="AO106" s="443">
        <v>0</v>
      </c>
      <c r="AP106" s="443">
        <v>0</v>
      </c>
      <c r="AQ106" s="443">
        <v>0</v>
      </c>
      <c r="AR106" s="443">
        <v>0</v>
      </c>
    </row>
    <row r="107" spans="1:44" s="437" customFormat="1" ht="22.5" x14ac:dyDescent="0.2">
      <c r="A107" s="437">
        <v>5</v>
      </c>
      <c r="B107" s="600">
        <f t="shared" si="114"/>
        <v>5</v>
      </c>
      <c r="C107" s="600" t="str">
        <f t="shared" si="114"/>
        <v>Venituri din concesiuni și închirieri de către instituțiile publice</v>
      </c>
      <c r="D107" s="645">
        <f t="shared" si="115"/>
        <v>0</v>
      </c>
      <c r="E107" s="443">
        <v>0</v>
      </c>
      <c r="F107" s="443">
        <v>0</v>
      </c>
      <c r="G107" s="443">
        <v>0</v>
      </c>
      <c r="H107" s="443">
        <v>0</v>
      </c>
      <c r="I107" s="443">
        <v>0</v>
      </c>
      <c r="J107" s="443">
        <v>0</v>
      </c>
      <c r="K107" s="443">
        <v>0</v>
      </c>
      <c r="L107" s="443">
        <v>0</v>
      </c>
      <c r="M107" s="443">
        <v>0</v>
      </c>
      <c r="N107" s="443">
        <v>0</v>
      </c>
      <c r="O107" s="443">
        <v>0</v>
      </c>
      <c r="P107" s="443">
        <v>0</v>
      </c>
      <c r="Q107" s="443">
        <v>0</v>
      </c>
      <c r="R107" s="443">
        <v>0</v>
      </c>
      <c r="S107" s="443">
        <v>0</v>
      </c>
      <c r="T107" s="443">
        <v>0</v>
      </c>
      <c r="U107" s="443">
        <v>0</v>
      </c>
      <c r="V107" s="443">
        <v>0</v>
      </c>
      <c r="W107" s="443">
        <v>0</v>
      </c>
      <c r="X107" s="443">
        <v>0</v>
      </c>
      <c r="Y107" s="443">
        <v>0</v>
      </c>
      <c r="Z107" s="443">
        <v>0</v>
      </c>
      <c r="AA107" s="443">
        <v>0</v>
      </c>
      <c r="AB107" s="443">
        <v>0</v>
      </c>
      <c r="AC107" s="443">
        <v>0</v>
      </c>
      <c r="AD107" s="443">
        <v>0</v>
      </c>
      <c r="AE107" s="443">
        <v>0</v>
      </c>
      <c r="AF107" s="443">
        <v>0</v>
      </c>
      <c r="AG107" s="443">
        <v>0</v>
      </c>
      <c r="AH107" s="443">
        <v>0</v>
      </c>
      <c r="AI107" s="443">
        <v>0</v>
      </c>
      <c r="AJ107" s="443">
        <v>0</v>
      </c>
      <c r="AK107" s="443">
        <v>0</v>
      </c>
      <c r="AL107" s="443">
        <v>0</v>
      </c>
      <c r="AM107" s="443">
        <v>0</v>
      </c>
      <c r="AN107" s="443">
        <v>0</v>
      </c>
      <c r="AO107" s="443">
        <v>0</v>
      </c>
      <c r="AP107" s="443">
        <v>0</v>
      </c>
      <c r="AQ107" s="443">
        <v>0</v>
      </c>
      <c r="AR107" s="443">
        <v>0</v>
      </c>
    </row>
    <row r="108" spans="1:44" s="454" customFormat="1" ht="33.75" x14ac:dyDescent="0.2">
      <c r="A108" s="437">
        <v>6</v>
      </c>
      <c r="B108" s="600">
        <f t="shared" si="114"/>
        <v>6</v>
      </c>
      <c r="C108" s="600" t="str">
        <f t="shared" si="114"/>
        <v>Venituri din valorificarea produselor obținute din activitatea proprie sau anexă</v>
      </c>
      <c r="D108" s="645">
        <f t="shared" si="115"/>
        <v>0</v>
      </c>
      <c r="E108" s="443">
        <v>0</v>
      </c>
      <c r="F108" s="443">
        <v>0</v>
      </c>
      <c r="G108" s="443">
        <v>0</v>
      </c>
      <c r="H108" s="443">
        <v>0</v>
      </c>
      <c r="I108" s="443">
        <v>0</v>
      </c>
      <c r="J108" s="443">
        <v>0</v>
      </c>
      <c r="K108" s="443">
        <v>0</v>
      </c>
      <c r="L108" s="443">
        <v>0</v>
      </c>
      <c r="M108" s="443">
        <v>0</v>
      </c>
      <c r="N108" s="443">
        <v>0</v>
      </c>
      <c r="O108" s="443">
        <v>0</v>
      </c>
      <c r="P108" s="443">
        <v>0</v>
      </c>
      <c r="Q108" s="443">
        <v>0</v>
      </c>
      <c r="R108" s="443">
        <v>0</v>
      </c>
      <c r="S108" s="443">
        <v>0</v>
      </c>
      <c r="T108" s="443">
        <v>0</v>
      </c>
      <c r="U108" s="443">
        <v>0</v>
      </c>
      <c r="V108" s="443">
        <v>0</v>
      </c>
      <c r="W108" s="443">
        <v>0</v>
      </c>
      <c r="X108" s="443">
        <v>0</v>
      </c>
      <c r="Y108" s="443">
        <v>0</v>
      </c>
      <c r="Z108" s="443">
        <v>0</v>
      </c>
      <c r="AA108" s="443">
        <v>0</v>
      </c>
      <c r="AB108" s="443">
        <v>0</v>
      </c>
      <c r="AC108" s="443">
        <v>0</v>
      </c>
      <c r="AD108" s="443">
        <v>0</v>
      </c>
      <c r="AE108" s="443">
        <v>0</v>
      </c>
      <c r="AF108" s="443">
        <v>0</v>
      </c>
      <c r="AG108" s="443">
        <v>0</v>
      </c>
      <c r="AH108" s="443">
        <v>0</v>
      </c>
      <c r="AI108" s="443">
        <v>0</v>
      </c>
      <c r="AJ108" s="443">
        <v>0</v>
      </c>
      <c r="AK108" s="443">
        <v>0</v>
      </c>
      <c r="AL108" s="443">
        <v>0</v>
      </c>
      <c r="AM108" s="443">
        <v>0</v>
      </c>
      <c r="AN108" s="443">
        <v>0</v>
      </c>
      <c r="AO108" s="443">
        <v>0</v>
      </c>
      <c r="AP108" s="443">
        <v>0</v>
      </c>
      <c r="AQ108" s="443">
        <v>0</v>
      </c>
      <c r="AR108" s="443">
        <v>0</v>
      </c>
    </row>
    <row r="109" spans="1:44" s="454" customFormat="1" ht="45" x14ac:dyDescent="0.2">
      <c r="A109" s="437">
        <v>7</v>
      </c>
      <c r="B109" s="600">
        <f t="shared" si="114"/>
        <v>7</v>
      </c>
      <c r="C109" s="600" t="str">
        <f t="shared" si="114"/>
        <v>Venituri din organizarea de cursuri de calificare și conversie
profesională, specializare și perfecționare</v>
      </c>
      <c r="D109" s="645">
        <f t="shared" si="115"/>
        <v>0</v>
      </c>
      <c r="E109" s="443">
        <v>0</v>
      </c>
      <c r="F109" s="443">
        <v>0</v>
      </c>
      <c r="G109" s="443">
        <v>0</v>
      </c>
      <c r="H109" s="443">
        <v>0</v>
      </c>
      <c r="I109" s="443">
        <v>0</v>
      </c>
      <c r="J109" s="443">
        <v>0</v>
      </c>
      <c r="K109" s="443">
        <v>0</v>
      </c>
      <c r="L109" s="443">
        <v>0</v>
      </c>
      <c r="M109" s="443">
        <v>0</v>
      </c>
      <c r="N109" s="443">
        <v>0</v>
      </c>
      <c r="O109" s="443">
        <v>0</v>
      </c>
      <c r="P109" s="443">
        <v>0</v>
      </c>
      <c r="Q109" s="443">
        <v>0</v>
      </c>
      <c r="R109" s="443">
        <v>0</v>
      </c>
      <c r="S109" s="443">
        <v>0</v>
      </c>
      <c r="T109" s="443">
        <v>0</v>
      </c>
      <c r="U109" s="443">
        <v>0</v>
      </c>
      <c r="V109" s="443">
        <v>0</v>
      </c>
      <c r="W109" s="443">
        <v>0</v>
      </c>
      <c r="X109" s="443">
        <v>0</v>
      </c>
      <c r="Y109" s="443">
        <v>0</v>
      </c>
      <c r="Z109" s="443">
        <v>0</v>
      </c>
      <c r="AA109" s="443">
        <v>0</v>
      </c>
      <c r="AB109" s="443">
        <v>0</v>
      </c>
      <c r="AC109" s="443">
        <v>0</v>
      </c>
      <c r="AD109" s="443">
        <v>0</v>
      </c>
      <c r="AE109" s="443">
        <v>0</v>
      </c>
      <c r="AF109" s="443">
        <v>0</v>
      </c>
      <c r="AG109" s="443">
        <v>0</v>
      </c>
      <c r="AH109" s="443">
        <v>0</v>
      </c>
      <c r="AI109" s="443">
        <v>0</v>
      </c>
      <c r="AJ109" s="443">
        <v>0</v>
      </c>
      <c r="AK109" s="443">
        <v>0</v>
      </c>
      <c r="AL109" s="443">
        <v>0</v>
      </c>
      <c r="AM109" s="443">
        <v>0</v>
      </c>
      <c r="AN109" s="443">
        <v>0</v>
      </c>
      <c r="AO109" s="443">
        <v>0</v>
      </c>
      <c r="AP109" s="443">
        <v>0</v>
      </c>
      <c r="AQ109" s="443">
        <v>0</v>
      </c>
      <c r="AR109" s="443">
        <v>0</v>
      </c>
    </row>
    <row r="110" spans="1:44" s="437" customFormat="1" ht="22.5" x14ac:dyDescent="0.2">
      <c r="A110" s="437">
        <v>8</v>
      </c>
      <c r="B110" s="600">
        <f t="shared" si="114"/>
        <v>8</v>
      </c>
      <c r="C110" s="600" t="str">
        <f t="shared" si="114"/>
        <v>Contributia elevilor  pentru internate, camine si cantine</v>
      </c>
      <c r="D110" s="645">
        <f t="shared" si="115"/>
        <v>0</v>
      </c>
      <c r="E110" s="443">
        <v>0</v>
      </c>
      <c r="F110" s="443">
        <v>0</v>
      </c>
      <c r="G110" s="443">
        <v>0</v>
      </c>
      <c r="H110" s="443">
        <v>0</v>
      </c>
      <c r="I110" s="443">
        <v>0</v>
      </c>
      <c r="J110" s="443">
        <v>0</v>
      </c>
      <c r="K110" s="443">
        <v>0</v>
      </c>
      <c r="L110" s="443">
        <v>0</v>
      </c>
      <c r="M110" s="443">
        <v>0</v>
      </c>
      <c r="N110" s="443">
        <v>0</v>
      </c>
      <c r="O110" s="443">
        <v>0</v>
      </c>
      <c r="P110" s="443">
        <v>0</v>
      </c>
      <c r="Q110" s="443">
        <v>0</v>
      </c>
      <c r="R110" s="443">
        <v>0</v>
      </c>
      <c r="S110" s="443">
        <v>0</v>
      </c>
      <c r="T110" s="443">
        <v>0</v>
      </c>
      <c r="U110" s="443">
        <v>0</v>
      </c>
      <c r="V110" s="443">
        <v>0</v>
      </c>
      <c r="W110" s="443">
        <v>0</v>
      </c>
      <c r="X110" s="443">
        <v>0</v>
      </c>
      <c r="Y110" s="443">
        <v>0</v>
      </c>
      <c r="Z110" s="443">
        <v>0</v>
      </c>
      <c r="AA110" s="443">
        <v>0</v>
      </c>
      <c r="AB110" s="443">
        <v>0</v>
      </c>
      <c r="AC110" s="443">
        <v>0</v>
      </c>
      <c r="AD110" s="443">
        <v>0</v>
      </c>
      <c r="AE110" s="443">
        <v>0</v>
      </c>
      <c r="AF110" s="443">
        <v>0</v>
      </c>
      <c r="AG110" s="443">
        <v>0</v>
      </c>
      <c r="AH110" s="443">
        <v>0</v>
      </c>
      <c r="AI110" s="443">
        <v>0</v>
      </c>
      <c r="AJ110" s="443">
        <v>0</v>
      </c>
      <c r="AK110" s="443">
        <v>0</v>
      </c>
      <c r="AL110" s="443">
        <v>0</v>
      </c>
      <c r="AM110" s="443">
        <v>0</v>
      </c>
      <c r="AN110" s="443">
        <v>0</v>
      </c>
      <c r="AO110" s="443">
        <v>0</v>
      </c>
      <c r="AP110" s="443">
        <v>0</v>
      </c>
      <c r="AQ110" s="443">
        <v>0</v>
      </c>
      <c r="AR110" s="443">
        <v>0</v>
      </c>
    </row>
    <row r="111" spans="1:44" s="437" customFormat="1" ht="33.75" x14ac:dyDescent="0.2">
      <c r="A111" s="437">
        <v>9</v>
      </c>
      <c r="B111" s="600">
        <f t="shared" si="114"/>
        <v>9</v>
      </c>
      <c r="C111" s="600" t="str">
        <f t="shared" si="114"/>
        <v>Venituri din serbari si spectacole scolare, manifestari culturale, artistice si sportive</v>
      </c>
      <c r="D111" s="645">
        <f t="shared" si="115"/>
        <v>0</v>
      </c>
      <c r="E111" s="443">
        <v>0</v>
      </c>
      <c r="F111" s="443">
        <v>0</v>
      </c>
      <c r="G111" s="443">
        <v>0</v>
      </c>
      <c r="H111" s="443">
        <v>0</v>
      </c>
      <c r="I111" s="443">
        <v>0</v>
      </c>
      <c r="J111" s="443">
        <v>0</v>
      </c>
      <c r="K111" s="443">
        <v>0</v>
      </c>
      <c r="L111" s="443">
        <v>0</v>
      </c>
      <c r="M111" s="443">
        <v>0</v>
      </c>
      <c r="N111" s="443">
        <v>0</v>
      </c>
      <c r="O111" s="443">
        <v>0</v>
      </c>
      <c r="P111" s="443">
        <v>0</v>
      </c>
      <c r="Q111" s="443">
        <v>0</v>
      </c>
      <c r="R111" s="443">
        <v>0</v>
      </c>
      <c r="S111" s="443">
        <v>0</v>
      </c>
      <c r="T111" s="443">
        <v>0</v>
      </c>
      <c r="U111" s="443">
        <v>0</v>
      </c>
      <c r="V111" s="443">
        <v>0</v>
      </c>
      <c r="W111" s="443">
        <v>0</v>
      </c>
      <c r="X111" s="443">
        <v>0</v>
      </c>
      <c r="Y111" s="443">
        <v>0</v>
      </c>
      <c r="Z111" s="443">
        <v>0</v>
      </c>
      <c r="AA111" s="443">
        <v>0</v>
      </c>
      <c r="AB111" s="443">
        <v>0</v>
      </c>
      <c r="AC111" s="443">
        <v>0</v>
      </c>
      <c r="AD111" s="443">
        <v>0</v>
      </c>
      <c r="AE111" s="443">
        <v>0</v>
      </c>
      <c r="AF111" s="443">
        <v>0</v>
      </c>
      <c r="AG111" s="443">
        <v>0</v>
      </c>
      <c r="AH111" s="443">
        <v>0</v>
      </c>
      <c r="AI111" s="443">
        <v>0</v>
      </c>
      <c r="AJ111" s="443">
        <v>0</v>
      </c>
      <c r="AK111" s="443">
        <v>0</v>
      </c>
      <c r="AL111" s="443">
        <v>0</v>
      </c>
      <c r="AM111" s="443">
        <v>0</v>
      </c>
      <c r="AN111" s="443">
        <v>0</v>
      </c>
      <c r="AO111" s="443">
        <v>0</v>
      </c>
      <c r="AP111" s="443">
        <v>0</v>
      </c>
      <c r="AQ111" s="443">
        <v>0</v>
      </c>
      <c r="AR111" s="443">
        <v>0</v>
      </c>
    </row>
    <row r="112" spans="1:44" s="455" customFormat="1" ht="22.5" x14ac:dyDescent="0.2">
      <c r="A112" s="437">
        <v>10</v>
      </c>
      <c r="B112" s="600">
        <f t="shared" si="114"/>
        <v>10</v>
      </c>
      <c r="C112" s="600" t="str">
        <f t="shared" si="114"/>
        <v xml:space="preserve">Venituri din productia realizata pentru scopuri proprii si capitalizata </v>
      </c>
      <c r="D112" s="645">
        <f t="shared" si="115"/>
        <v>0</v>
      </c>
      <c r="E112" s="443">
        <v>0</v>
      </c>
      <c r="F112" s="443">
        <v>0</v>
      </c>
      <c r="G112" s="443">
        <v>0</v>
      </c>
      <c r="H112" s="443">
        <v>0</v>
      </c>
      <c r="I112" s="443">
        <v>0</v>
      </c>
      <c r="J112" s="443">
        <v>0</v>
      </c>
      <c r="K112" s="443">
        <v>0</v>
      </c>
      <c r="L112" s="443">
        <v>0</v>
      </c>
      <c r="M112" s="443">
        <v>0</v>
      </c>
      <c r="N112" s="443">
        <v>0</v>
      </c>
      <c r="O112" s="443">
        <v>0</v>
      </c>
      <c r="P112" s="443">
        <v>0</v>
      </c>
      <c r="Q112" s="443">
        <v>0</v>
      </c>
      <c r="R112" s="443">
        <v>0</v>
      </c>
      <c r="S112" s="443">
        <v>0</v>
      </c>
      <c r="T112" s="443">
        <v>0</v>
      </c>
      <c r="U112" s="443">
        <v>0</v>
      </c>
      <c r="V112" s="443">
        <v>0</v>
      </c>
      <c r="W112" s="443">
        <v>0</v>
      </c>
      <c r="X112" s="443">
        <v>0</v>
      </c>
      <c r="Y112" s="443">
        <v>0</v>
      </c>
      <c r="Z112" s="443">
        <v>0</v>
      </c>
      <c r="AA112" s="443">
        <v>0</v>
      </c>
      <c r="AB112" s="443">
        <v>0</v>
      </c>
      <c r="AC112" s="443">
        <v>0</v>
      </c>
      <c r="AD112" s="443">
        <v>0</v>
      </c>
      <c r="AE112" s="443">
        <v>0</v>
      </c>
      <c r="AF112" s="443">
        <v>0</v>
      </c>
      <c r="AG112" s="443">
        <v>0</v>
      </c>
      <c r="AH112" s="443">
        <v>0</v>
      </c>
      <c r="AI112" s="443">
        <v>0</v>
      </c>
      <c r="AJ112" s="443">
        <v>0</v>
      </c>
      <c r="AK112" s="443">
        <v>0</v>
      </c>
      <c r="AL112" s="443">
        <v>0</v>
      </c>
      <c r="AM112" s="443">
        <v>0</v>
      </c>
      <c r="AN112" s="443">
        <v>0</v>
      </c>
      <c r="AO112" s="443">
        <v>0</v>
      </c>
      <c r="AP112" s="443">
        <v>0</v>
      </c>
      <c r="AQ112" s="443">
        <v>0</v>
      </c>
      <c r="AR112" s="443">
        <v>0</v>
      </c>
    </row>
    <row r="113" spans="1:44" s="455" customFormat="1" ht="18" customHeight="1" x14ac:dyDescent="0.2">
      <c r="A113" s="437">
        <v>11</v>
      </c>
      <c r="B113" s="600">
        <f t="shared" si="114"/>
        <v>11</v>
      </c>
      <c r="C113" s="600" t="str">
        <f t="shared" si="114"/>
        <v xml:space="preserve">Venituri din subventii de exploatare  </v>
      </c>
      <c r="D113" s="645">
        <f>SUM(E113:AR113)</f>
        <v>0</v>
      </c>
      <c r="E113" s="443">
        <v>0</v>
      </c>
      <c r="F113" s="443">
        <v>0</v>
      </c>
      <c r="G113" s="443">
        <v>0</v>
      </c>
      <c r="H113" s="443">
        <v>0</v>
      </c>
      <c r="I113" s="443">
        <v>0</v>
      </c>
      <c r="J113" s="443">
        <v>0</v>
      </c>
      <c r="K113" s="443">
        <v>0</v>
      </c>
      <c r="L113" s="443">
        <v>0</v>
      </c>
      <c r="M113" s="443">
        <v>0</v>
      </c>
      <c r="N113" s="443">
        <v>0</v>
      </c>
      <c r="O113" s="443">
        <v>0</v>
      </c>
      <c r="P113" s="443">
        <v>0</v>
      </c>
      <c r="Q113" s="443">
        <v>0</v>
      </c>
      <c r="R113" s="443">
        <v>0</v>
      </c>
      <c r="S113" s="443">
        <v>0</v>
      </c>
      <c r="T113" s="443">
        <v>0</v>
      </c>
      <c r="U113" s="443">
        <v>0</v>
      </c>
      <c r="V113" s="443">
        <v>0</v>
      </c>
      <c r="W113" s="443">
        <v>0</v>
      </c>
      <c r="X113" s="443">
        <v>0</v>
      </c>
      <c r="Y113" s="443">
        <v>0</v>
      </c>
      <c r="Z113" s="443">
        <v>0</v>
      </c>
      <c r="AA113" s="443">
        <v>0</v>
      </c>
      <c r="AB113" s="443">
        <v>0</v>
      </c>
      <c r="AC113" s="443">
        <v>0</v>
      </c>
      <c r="AD113" s="443">
        <v>0</v>
      </c>
      <c r="AE113" s="443">
        <v>0</v>
      </c>
      <c r="AF113" s="443">
        <v>0</v>
      </c>
      <c r="AG113" s="443">
        <v>0</v>
      </c>
      <c r="AH113" s="443">
        <v>0</v>
      </c>
      <c r="AI113" s="443">
        <v>0</v>
      </c>
      <c r="AJ113" s="443">
        <v>0</v>
      </c>
      <c r="AK113" s="443">
        <v>0</v>
      </c>
      <c r="AL113" s="443">
        <v>0</v>
      </c>
      <c r="AM113" s="443">
        <v>0</v>
      </c>
      <c r="AN113" s="443">
        <v>0</v>
      </c>
      <c r="AO113" s="443">
        <v>0</v>
      </c>
      <c r="AP113" s="443">
        <v>0</v>
      </c>
      <c r="AQ113" s="443">
        <v>0</v>
      </c>
      <c r="AR113" s="443">
        <v>0</v>
      </c>
    </row>
    <row r="114" spans="1:44" s="437" customFormat="1" ht="22.5" x14ac:dyDescent="0.2">
      <c r="A114" s="437">
        <v>12</v>
      </c>
      <c r="B114" s="600">
        <f t="shared" si="114"/>
        <v>12</v>
      </c>
      <c r="C114" s="600" t="str">
        <f t="shared" si="114"/>
        <v xml:space="preserve">Venituri din subventii pentru investitii </v>
      </c>
      <c r="D114" s="645">
        <f t="shared" ref="D114:D169" si="116">SUM(E114:AR114)</f>
        <v>0</v>
      </c>
      <c r="E114" s="443">
        <v>0</v>
      </c>
      <c r="F114" s="443">
        <v>0</v>
      </c>
      <c r="G114" s="443">
        <v>0</v>
      </c>
      <c r="H114" s="443">
        <v>0</v>
      </c>
      <c r="I114" s="443">
        <v>0</v>
      </c>
      <c r="J114" s="443">
        <v>0</v>
      </c>
      <c r="K114" s="443">
        <v>0</v>
      </c>
      <c r="L114" s="443">
        <v>0</v>
      </c>
      <c r="M114" s="443">
        <v>0</v>
      </c>
      <c r="N114" s="443">
        <v>0</v>
      </c>
      <c r="O114" s="443">
        <v>0</v>
      </c>
      <c r="P114" s="443">
        <v>0</v>
      </c>
      <c r="Q114" s="443">
        <v>0</v>
      </c>
      <c r="R114" s="443">
        <v>0</v>
      </c>
      <c r="S114" s="443">
        <v>0</v>
      </c>
      <c r="T114" s="443">
        <v>0</v>
      </c>
      <c r="U114" s="443">
        <v>0</v>
      </c>
      <c r="V114" s="443">
        <v>0</v>
      </c>
      <c r="W114" s="443">
        <v>0</v>
      </c>
      <c r="X114" s="443">
        <v>0</v>
      </c>
      <c r="Y114" s="443">
        <v>0</v>
      </c>
      <c r="Z114" s="443">
        <v>0</v>
      </c>
      <c r="AA114" s="443">
        <v>0</v>
      </c>
      <c r="AB114" s="443">
        <v>0</v>
      </c>
      <c r="AC114" s="443">
        <v>0</v>
      </c>
      <c r="AD114" s="443">
        <v>0</v>
      </c>
      <c r="AE114" s="443">
        <v>0</v>
      </c>
      <c r="AF114" s="443">
        <v>0</v>
      </c>
      <c r="AG114" s="443">
        <v>0</v>
      </c>
      <c r="AH114" s="443">
        <v>0</v>
      </c>
      <c r="AI114" s="443">
        <v>0</v>
      </c>
      <c r="AJ114" s="443">
        <v>0</v>
      </c>
      <c r="AK114" s="443">
        <v>0</v>
      </c>
      <c r="AL114" s="443">
        <v>0</v>
      </c>
      <c r="AM114" s="443">
        <v>0</v>
      </c>
      <c r="AN114" s="443">
        <v>0</v>
      </c>
      <c r="AO114" s="443">
        <v>0</v>
      </c>
      <c r="AP114" s="443">
        <v>0</v>
      </c>
      <c r="AQ114" s="443">
        <v>0</v>
      </c>
      <c r="AR114" s="443">
        <v>0</v>
      </c>
    </row>
    <row r="115" spans="1:44" s="437" customFormat="1" x14ac:dyDescent="0.2">
      <c r="A115" s="437">
        <v>13</v>
      </c>
      <c r="B115" s="600">
        <f t="shared" si="114"/>
        <v>13</v>
      </c>
      <c r="C115" s="600" t="str">
        <f t="shared" si="114"/>
        <v xml:space="preserve">Venituri din alte activitati </v>
      </c>
      <c r="D115" s="645">
        <f t="shared" si="116"/>
        <v>0</v>
      </c>
      <c r="E115" s="443">
        <v>0</v>
      </c>
      <c r="F115" s="443">
        <v>0</v>
      </c>
      <c r="G115" s="443">
        <v>0</v>
      </c>
      <c r="H115" s="443">
        <v>0</v>
      </c>
      <c r="I115" s="443">
        <v>0</v>
      </c>
      <c r="J115" s="443">
        <v>0</v>
      </c>
      <c r="K115" s="443">
        <v>0</v>
      </c>
      <c r="L115" s="443">
        <v>0</v>
      </c>
      <c r="M115" s="443">
        <v>0</v>
      </c>
      <c r="N115" s="443">
        <v>0</v>
      </c>
      <c r="O115" s="443">
        <v>0</v>
      </c>
      <c r="P115" s="443">
        <v>0</v>
      </c>
      <c r="Q115" s="443">
        <v>0</v>
      </c>
      <c r="R115" s="443">
        <v>0</v>
      </c>
      <c r="S115" s="443">
        <v>0</v>
      </c>
      <c r="T115" s="443">
        <v>0</v>
      </c>
      <c r="U115" s="443">
        <v>0</v>
      </c>
      <c r="V115" s="443">
        <v>0</v>
      </c>
      <c r="W115" s="443">
        <v>0</v>
      </c>
      <c r="X115" s="443">
        <v>0</v>
      </c>
      <c r="Y115" s="443">
        <v>0</v>
      </c>
      <c r="Z115" s="443">
        <v>0</v>
      </c>
      <c r="AA115" s="443">
        <v>0</v>
      </c>
      <c r="AB115" s="443">
        <v>0</v>
      </c>
      <c r="AC115" s="443">
        <v>0</v>
      </c>
      <c r="AD115" s="443">
        <v>0</v>
      </c>
      <c r="AE115" s="443">
        <v>0</v>
      </c>
      <c r="AF115" s="443">
        <v>0</v>
      </c>
      <c r="AG115" s="443">
        <v>0</v>
      </c>
      <c r="AH115" s="443">
        <v>0</v>
      </c>
      <c r="AI115" s="443">
        <v>0</v>
      </c>
      <c r="AJ115" s="443">
        <v>0</v>
      </c>
      <c r="AK115" s="443">
        <v>0</v>
      </c>
      <c r="AL115" s="443">
        <v>0</v>
      </c>
      <c r="AM115" s="443">
        <v>0</v>
      </c>
      <c r="AN115" s="443">
        <v>0</v>
      </c>
      <c r="AO115" s="443">
        <v>0</v>
      </c>
      <c r="AP115" s="443">
        <v>0</v>
      </c>
      <c r="AQ115" s="443">
        <v>0</v>
      </c>
      <c r="AR115" s="443">
        <v>0</v>
      </c>
    </row>
    <row r="116" spans="1:44" s="437" customFormat="1" x14ac:dyDescent="0.2">
      <c r="A116" s="437">
        <v>14</v>
      </c>
      <c r="B116" s="600">
        <f t="shared" si="114"/>
        <v>14</v>
      </c>
      <c r="C116" s="600" t="str">
        <f t="shared" si="114"/>
        <v xml:space="preserve">Alte venituri din exploatare </v>
      </c>
      <c r="D116" s="645">
        <f t="shared" si="116"/>
        <v>0</v>
      </c>
      <c r="E116" s="443">
        <v>0</v>
      </c>
      <c r="F116" s="443">
        <v>0</v>
      </c>
      <c r="G116" s="443">
        <v>0</v>
      </c>
      <c r="H116" s="443">
        <v>0</v>
      </c>
      <c r="I116" s="443">
        <v>0</v>
      </c>
      <c r="J116" s="443">
        <v>0</v>
      </c>
      <c r="K116" s="443">
        <v>0</v>
      </c>
      <c r="L116" s="443">
        <v>0</v>
      </c>
      <c r="M116" s="443">
        <v>0</v>
      </c>
      <c r="N116" s="443">
        <v>0</v>
      </c>
      <c r="O116" s="443">
        <v>0</v>
      </c>
      <c r="P116" s="443">
        <v>0</v>
      </c>
      <c r="Q116" s="443">
        <v>0</v>
      </c>
      <c r="R116" s="443">
        <v>0</v>
      </c>
      <c r="S116" s="443">
        <v>0</v>
      </c>
      <c r="T116" s="443">
        <v>0</v>
      </c>
      <c r="U116" s="443">
        <v>0</v>
      </c>
      <c r="V116" s="443">
        <v>0</v>
      </c>
      <c r="W116" s="443">
        <v>0</v>
      </c>
      <c r="X116" s="443">
        <v>0</v>
      </c>
      <c r="Y116" s="443">
        <v>0</v>
      </c>
      <c r="Z116" s="443">
        <v>0</v>
      </c>
      <c r="AA116" s="443">
        <v>0</v>
      </c>
      <c r="AB116" s="443">
        <v>0</v>
      </c>
      <c r="AC116" s="443">
        <v>0</v>
      </c>
      <c r="AD116" s="443">
        <v>0</v>
      </c>
      <c r="AE116" s="443">
        <v>0</v>
      </c>
      <c r="AF116" s="443">
        <v>0</v>
      </c>
      <c r="AG116" s="443">
        <v>0</v>
      </c>
      <c r="AH116" s="443">
        <v>0</v>
      </c>
      <c r="AI116" s="443">
        <v>0</v>
      </c>
      <c r="AJ116" s="443">
        <v>0</v>
      </c>
      <c r="AK116" s="443">
        <v>0</v>
      </c>
      <c r="AL116" s="443">
        <v>0</v>
      </c>
      <c r="AM116" s="443">
        <v>0</v>
      </c>
      <c r="AN116" s="443">
        <v>0</v>
      </c>
      <c r="AO116" s="443">
        <v>0</v>
      </c>
      <c r="AP116" s="443">
        <v>0</v>
      </c>
      <c r="AQ116" s="443">
        <v>0</v>
      </c>
      <c r="AR116" s="443">
        <v>0</v>
      </c>
    </row>
    <row r="117" spans="1:44" s="437" customFormat="1" ht="45" x14ac:dyDescent="0.2">
      <c r="A117" s="437">
        <v>15</v>
      </c>
      <c r="B117" s="600">
        <f t="shared" si="114"/>
        <v>15</v>
      </c>
      <c r="C117" s="600" t="str">
        <f t="shared" si="114"/>
        <v>Venituri din închirierea unor spaţii medicale, echipamente sau aparatură medicală către alţi furnizori de servicii medicale</v>
      </c>
      <c r="D117" s="645">
        <f t="shared" si="116"/>
        <v>0</v>
      </c>
      <c r="E117" s="443">
        <v>0</v>
      </c>
      <c r="F117" s="443">
        <v>0</v>
      </c>
      <c r="G117" s="443">
        <v>0</v>
      </c>
      <c r="H117" s="443">
        <v>0</v>
      </c>
      <c r="I117" s="443">
        <v>0</v>
      </c>
      <c r="J117" s="443">
        <v>0</v>
      </c>
      <c r="K117" s="443">
        <v>0</v>
      </c>
      <c r="L117" s="443">
        <v>0</v>
      </c>
      <c r="M117" s="443">
        <v>0</v>
      </c>
      <c r="N117" s="443">
        <v>0</v>
      </c>
      <c r="O117" s="443">
        <v>0</v>
      </c>
      <c r="P117" s="443">
        <v>0</v>
      </c>
      <c r="Q117" s="443">
        <v>0</v>
      </c>
      <c r="R117" s="443">
        <v>0</v>
      </c>
      <c r="S117" s="443">
        <v>0</v>
      </c>
      <c r="T117" s="443">
        <v>0</v>
      </c>
      <c r="U117" s="443">
        <v>0</v>
      </c>
      <c r="V117" s="443">
        <v>0</v>
      </c>
      <c r="W117" s="443">
        <v>0</v>
      </c>
      <c r="X117" s="443">
        <v>0</v>
      </c>
      <c r="Y117" s="443">
        <v>0</v>
      </c>
      <c r="Z117" s="443">
        <v>0</v>
      </c>
      <c r="AA117" s="443">
        <v>0</v>
      </c>
      <c r="AB117" s="443">
        <v>0</v>
      </c>
      <c r="AC117" s="443">
        <v>0</v>
      </c>
      <c r="AD117" s="443">
        <v>0</v>
      </c>
      <c r="AE117" s="443">
        <v>0</v>
      </c>
      <c r="AF117" s="443">
        <v>0</v>
      </c>
      <c r="AG117" s="443">
        <v>0</v>
      </c>
      <c r="AH117" s="443">
        <v>0</v>
      </c>
      <c r="AI117" s="443">
        <v>0</v>
      </c>
      <c r="AJ117" s="443">
        <v>0</v>
      </c>
      <c r="AK117" s="443">
        <v>0</v>
      </c>
      <c r="AL117" s="443">
        <v>0</v>
      </c>
      <c r="AM117" s="443">
        <v>0</v>
      </c>
      <c r="AN117" s="443">
        <v>0</v>
      </c>
      <c r="AO117" s="443">
        <v>0</v>
      </c>
      <c r="AP117" s="443">
        <v>0</v>
      </c>
      <c r="AQ117" s="443">
        <v>0</v>
      </c>
      <c r="AR117" s="443">
        <v>0</v>
      </c>
    </row>
    <row r="118" spans="1:44" s="437" customFormat="1" ht="45" x14ac:dyDescent="0.2">
      <c r="A118" s="437">
        <v>16</v>
      </c>
      <c r="B118" s="600">
        <f t="shared" si="114"/>
        <v>16</v>
      </c>
      <c r="C118" s="600" t="str">
        <f t="shared" si="114"/>
        <v>Venituri din contracte privind furnizarea de servicii medicale încheiate cu casele de asigurări private sau cu operatori economici;</v>
      </c>
      <c r="D118" s="645">
        <f t="shared" si="116"/>
        <v>0</v>
      </c>
      <c r="E118" s="443">
        <v>0</v>
      </c>
      <c r="F118" s="443">
        <v>0</v>
      </c>
      <c r="G118" s="443">
        <v>0</v>
      </c>
      <c r="H118" s="443">
        <v>0</v>
      </c>
      <c r="I118" s="443">
        <v>0</v>
      </c>
      <c r="J118" s="443">
        <v>0</v>
      </c>
      <c r="K118" s="443">
        <v>0</v>
      </c>
      <c r="L118" s="443">
        <v>0</v>
      </c>
      <c r="M118" s="443">
        <v>0</v>
      </c>
      <c r="N118" s="443">
        <v>0</v>
      </c>
      <c r="O118" s="443">
        <v>0</v>
      </c>
      <c r="P118" s="443">
        <v>0</v>
      </c>
      <c r="Q118" s="443">
        <v>0</v>
      </c>
      <c r="R118" s="443">
        <v>0</v>
      </c>
      <c r="S118" s="443">
        <v>0</v>
      </c>
      <c r="T118" s="443">
        <v>0</v>
      </c>
      <c r="U118" s="443">
        <v>0</v>
      </c>
      <c r="V118" s="443">
        <v>0</v>
      </c>
      <c r="W118" s="443">
        <v>0</v>
      </c>
      <c r="X118" s="443">
        <v>0</v>
      </c>
      <c r="Y118" s="443">
        <v>0</v>
      </c>
      <c r="Z118" s="443">
        <v>0</v>
      </c>
      <c r="AA118" s="443">
        <v>0</v>
      </c>
      <c r="AB118" s="443">
        <v>0</v>
      </c>
      <c r="AC118" s="443">
        <v>0</v>
      </c>
      <c r="AD118" s="443">
        <v>0</v>
      </c>
      <c r="AE118" s="443">
        <v>0</v>
      </c>
      <c r="AF118" s="443">
        <v>0</v>
      </c>
      <c r="AG118" s="443">
        <v>0</v>
      </c>
      <c r="AH118" s="443">
        <v>0</v>
      </c>
      <c r="AI118" s="443">
        <v>0</v>
      </c>
      <c r="AJ118" s="443">
        <v>0</v>
      </c>
      <c r="AK118" s="443">
        <v>0</v>
      </c>
      <c r="AL118" s="443">
        <v>0</v>
      </c>
      <c r="AM118" s="443">
        <v>0</v>
      </c>
      <c r="AN118" s="443">
        <v>0</v>
      </c>
      <c r="AO118" s="443">
        <v>0</v>
      </c>
      <c r="AP118" s="443">
        <v>0</v>
      </c>
      <c r="AQ118" s="443">
        <v>0</v>
      </c>
      <c r="AR118" s="443">
        <v>0</v>
      </c>
    </row>
    <row r="119" spans="1:44" s="437" customFormat="1" ht="22.5" x14ac:dyDescent="0.2">
      <c r="A119" s="437">
        <v>17</v>
      </c>
      <c r="B119" s="600">
        <f t="shared" si="114"/>
        <v>17</v>
      </c>
      <c r="C119" s="600" t="str">
        <f t="shared" si="114"/>
        <v>Venituri din editarea şi difuzarea unor publicaţii cu caracter medical;</v>
      </c>
      <c r="D119" s="645">
        <f t="shared" si="116"/>
        <v>0</v>
      </c>
      <c r="E119" s="443">
        <v>0</v>
      </c>
      <c r="F119" s="443">
        <v>0</v>
      </c>
      <c r="G119" s="443">
        <v>0</v>
      </c>
      <c r="H119" s="443">
        <v>0</v>
      </c>
      <c r="I119" s="443">
        <v>0</v>
      </c>
      <c r="J119" s="443">
        <v>0</v>
      </c>
      <c r="K119" s="443">
        <v>0</v>
      </c>
      <c r="L119" s="443">
        <v>0</v>
      </c>
      <c r="M119" s="443">
        <v>0</v>
      </c>
      <c r="N119" s="443">
        <v>0</v>
      </c>
      <c r="O119" s="443">
        <v>0</v>
      </c>
      <c r="P119" s="443">
        <v>0</v>
      </c>
      <c r="Q119" s="443">
        <v>0</v>
      </c>
      <c r="R119" s="443">
        <v>0</v>
      </c>
      <c r="S119" s="443">
        <v>0</v>
      </c>
      <c r="T119" s="443">
        <v>0</v>
      </c>
      <c r="U119" s="443">
        <v>0</v>
      </c>
      <c r="V119" s="443">
        <v>0</v>
      </c>
      <c r="W119" s="443">
        <v>0</v>
      </c>
      <c r="X119" s="443">
        <v>0</v>
      </c>
      <c r="Y119" s="443">
        <v>0</v>
      </c>
      <c r="Z119" s="443">
        <v>0</v>
      </c>
      <c r="AA119" s="443">
        <v>0</v>
      </c>
      <c r="AB119" s="443">
        <v>0</v>
      </c>
      <c r="AC119" s="443">
        <v>0</v>
      </c>
      <c r="AD119" s="443">
        <v>0</v>
      </c>
      <c r="AE119" s="443">
        <v>0</v>
      </c>
      <c r="AF119" s="443">
        <v>0</v>
      </c>
      <c r="AG119" s="443">
        <v>0</v>
      </c>
      <c r="AH119" s="443">
        <v>0</v>
      </c>
      <c r="AI119" s="443">
        <v>0</v>
      </c>
      <c r="AJ119" s="443">
        <v>0</v>
      </c>
      <c r="AK119" s="443">
        <v>0</v>
      </c>
      <c r="AL119" s="443">
        <v>0</v>
      </c>
      <c r="AM119" s="443">
        <v>0</v>
      </c>
      <c r="AN119" s="443">
        <v>0</v>
      </c>
      <c r="AO119" s="443">
        <v>0</v>
      </c>
      <c r="AP119" s="443">
        <v>0</v>
      </c>
      <c r="AQ119" s="443">
        <v>0</v>
      </c>
      <c r="AR119" s="443">
        <v>0</v>
      </c>
    </row>
    <row r="120" spans="1:44" s="437" customFormat="1" ht="33.75" x14ac:dyDescent="0.2">
      <c r="A120" s="437">
        <v>18</v>
      </c>
      <c r="B120" s="600">
        <f t="shared" si="114"/>
        <v>18</v>
      </c>
      <c r="C120" s="600" t="str">
        <f t="shared" si="114"/>
        <v xml:space="preserve"> Venituri din servicii medicale, hoteliere sau de altă natură, furnizate la cererea unor terţi;</v>
      </c>
      <c r="D120" s="645">
        <f t="shared" si="116"/>
        <v>0</v>
      </c>
      <c r="E120" s="443">
        <v>0</v>
      </c>
      <c r="F120" s="443">
        <v>0</v>
      </c>
      <c r="G120" s="443">
        <v>0</v>
      </c>
      <c r="H120" s="443">
        <v>0</v>
      </c>
      <c r="I120" s="443">
        <v>0</v>
      </c>
      <c r="J120" s="443">
        <v>0</v>
      </c>
      <c r="K120" s="443">
        <v>0</v>
      </c>
      <c r="L120" s="443">
        <v>0</v>
      </c>
      <c r="M120" s="443">
        <v>0</v>
      </c>
      <c r="N120" s="443">
        <v>0</v>
      </c>
      <c r="O120" s="443">
        <v>0</v>
      </c>
      <c r="P120" s="443">
        <v>0</v>
      </c>
      <c r="Q120" s="443">
        <v>0</v>
      </c>
      <c r="R120" s="443">
        <v>0</v>
      </c>
      <c r="S120" s="443">
        <v>0</v>
      </c>
      <c r="T120" s="443">
        <v>0</v>
      </c>
      <c r="U120" s="443">
        <v>0</v>
      </c>
      <c r="V120" s="443">
        <v>0</v>
      </c>
      <c r="W120" s="443">
        <v>0</v>
      </c>
      <c r="X120" s="443">
        <v>0</v>
      </c>
      <c r="Y120" s="443">
        <v>0</v>
      </c>
      <c r="Z120" s="443">
        <v>0</v>
      </c>
      <c r="AA120" s="443">
        <v>0</v>
      </c>
      <c r="AB120" s="443">
        <v>0</v>
      </c>
      <c r="AC120" s="443">
        <v>0</v>
      </c>
      <c r="AD120" s="443">
        <v>0</v>
      </c>
      <c r="AE120" s="443">
        <v>0</v>
      </c>
      <c r="AF120" s="443">
        <v>0</v>
      </c>
      <c r="AG120" s="443">
        <v>0</v>
      </c>
      <c r="AH120" s="443">
        <v>0</v>
      </c>
      <c r="AI120" s="443">
        <v>0</v>
      </c>
      <c r="AJ120" s="443">
        <v>0</v>
      </c>
      <c r="AK120" s="443">
        <v>0</v>
      </c>
      <c r="AL120" s="443">
        <v>0</v>
      </c>
      <c r="AM120" s="443">
        <v>0</v>
      </c>
      <c r="AN120" s="443">
        <v>0</v>
      </c>
      <c r="AO120" s="443">
        <v>0</v>
      </c>
      <c r="AP120" s="443">
        <v>0</v>
      </c>
      <c r="AQ120" s="443">
        <v>0</v>
      </c>
      <c r="AR120" s="443">
        <v>0</v>
      </c>
    </row>
    <row r="121" spans="1:44" s="437" customFormat="1" ht="67.5" x14ac:dyDescent="0.2">
      <c r="A121" s="437">
        <v>19</v>
      </c>
      <c r="B121" s="600">
        <f t="shared" si="114"/>
        <v>19</v>
      </c>
      <c r="C121" s="600" t="str">
        <f t="shared" si="114"/>
        <v>Venituri din servicii de asistenţă medicală la domiciliu, acordate la cererea pacienţilor sau, după caz, în baza unui contract de furnizare de servicii de îngrijiri medicale la domiciliu,</v>
      </c>
      <c r="D121" s="645">
        <f t="shared" si="116"/>
        <v>0</v>
      </c>
      <c r="E121" s="443">
        <v>0</v>
      </c>
      <c r="F121" s="443">
        <v>0</v>
      </c>
      <c r="G121" s="443">
        <v>0</v>
      </c>
      <c r="H121" s="443">
        <v>0</v>
      </c>
      <c r="I121" s="443">
        <v>0</v>
      </c>
      <c r="J121" s="443">
        <v>0</v>
      </c>
      <c r="K121" s="443">
        <v>0</v>
      </c>
      <c r="L121" s="443">
        <v>0</v>
      </c>
      <c r="M121" s="443">
        <v>0</v>
      </c>
      <c r="N121" s="443">
        <v>0</v>
      </c>
      <c r="O121" s="443">
        <v>0</v>
      </c>
      <c r="P121" s="443">
        <v>0</v>
      </c>
      <c r="Q121" s="443">
        <v>0</v>
      </c>
      <c r="R121" s="443">
        <v>0</v>
      </c>
      <c r="S121" s="443">
        <v>0</v>
      </c>
      <c r="T121" s="443">
        <v>0</v>
      </c>
      <c r="U121" s="443">
        <v>0</v>
      </c>
      <c r="V121" s="443">
        <v>0</v>
      </c>
      <c r="W121" s="443">
        <v>0</v>
      </c>
      <c r="X121" s="443">
        <v>0</v>
      </c>
      <c r="Y121" s="443">
        <v>0</v>
      </c>
      <c r="Z121" s="443">
        <v>0</v>
      </c>
      <c r="AA121" s="443">
        <v>0</v>
      </c>
      <c r="AB121" s="443">
        <v>0</v>
      </c>
      <c r="AC121" s="443">
        <v>0</v>
      </c>
      <c r="AD121" s="443">
        <v>0</v>
      </c>
      <c r="AE121" s="443">
        <v>0</v>
      </c>
      <c r="AF121" s="443">
        <v>0</v>
      </c>
      <c r="AG121" s="443">
        <v>0</v>
      </c>
      <c r="AH121" s="443">
        <v>0</v>
      </c>
      <c r="AI121" s="443">
        <v>0</v>
      </c>
      <c r="AJ121" s="443">
        <v>0</v>
      </c>
      <c r="AK121" s="443">
        <v>0</v>
      </c>
      <c r="AL121" s="443">
        <v>0</v>
      </c>
      <c r="AM121" s="443">
        <v>0</v>
      </c>
      <c r="AN121" s="443">
        <v>0</v>
      </c>
      <c r="AO121" s="443">
        <v>0</v>
      </c>
      <c r="AP121" s="443">
        <v>0</v>
      </c>
      <c r="AQ121" s="443">
        <v>0</v>
      </c>
      <c r="AR121" s="443">
        <v>0</v>
      </c>
    </row>
    <row r="122" spans="1:44" s="437" customFormat="1" x14ac:dyDescent="0.2">
      <c r="A122" s="437">
        <v>20</v>
      </c>
      <c r="B122" s="600">
        <f t="shared" si="114"/>
        <v>20</v>
      </c>
      <c r="C122" s="600" t="str">
        <f t="shared" si="114"/>
        <v>Contracte de cercetare</v>
      </c>
      <c r="D122" s="645">
        <f t="shared" si="116"/>
        <v>0</v>
      </c>
      <c r="E122" s="443">
        <v>0</v>
      </c>
      <c r="F122" s="443">
        <v>0</v>
      </c>
      <c r="G122" s="443">
        <v>0</v>
      </c>
      <c r="H122" s="443">
        <v>0</v>
      </c>
      <c r="I122" s="443">
        <v>0</v>
      </c>
      <c r="J122" s="443">
        <v>0</v>
      </c>
      <c r="K122" s="443">
        <v>0</v>
      </c>
      <c r="L122" s="443">
        <v>0</v>
      </c>
      <c r="M122" s="443">
        <v>0</v>
      </c>
      <c r="N122" s="443">
        <v>0</v>
      </c>
      <c r="O122" s="443">
        <v>0</v>
      </c>
      <c r="P122" s="443">
        <v>0</v>
      </c>
      <c r="Q122" s="443">
        <v>0</v>
      </c>
      <c r="R122" s="443">
        <v>0</v>
      </c>
      <c r="S122" s="443">
        <v>0</v>
      </c>
      <c r="T122" s="443">
        <v>0</v>
      </c>
      <c r="U122" s="443">
        <v>0</v>
      </c>
      <c r="V122" s="443">
        <v>0</v>
      </c>
      <c r="W122" s="443">
        <v>0</v>
      </c>
      <c r="X122" s="443">
        <v>0</v>
      </c>
      <c r="Y122" s="443">
        <v>0</v>
      </c>
      <c r="Z122" s="443">
        <v>0</v>
      </c>
      <c r="AA122" s="443">
        <v>0</v>
      </c>
      <c r="AB122" s="443">
        <v>0</v>
      </c>
      <c r="AC122" s="443">
        <v>0</v>
      </c>
      <c r="AD122" s="443">
        <v>0</v>
      </c>
      <c r="AE122" s="443">
        <v>0</v>
      </c>
      <c r="AF122" s="443">
        <v>0</v>
      </c>
      <c r="AG122" s="443">
        <v>0</v>
      </c>
      <c r="AH122" s="443">
        <v>0</v>
      </c>
      <c r="AI122" s="443">
        <v>0</v>
      </c>
      <c r="AJ122" s="443">
        <v>0</v>
      </c>
      <c r="AK122" s="443">
        <v>0</v>
      </c>
      <c r="AL122" s="443">
        <v>0</v>
      </c>
      <c r="AM122" s="443">
        <v>0</v>
      </c>
      <c r="AN122" s="443">
        <v>0</v>
      </c>
      <c r="AO122" s="443">
        <v>0</v>
      </c>
      <c r="AP122" s="443">
        <v>0</v>
      </c>
      <c r="AQ122" s="443">
        <v>0</v>
      </c>
      <c r="AR122" s="443">
        <v>0</v>
      </c>
    </row>
    <row r="123" spans="1:44" s="437" customFormat="1" ht="22.5" x14ac:dyDescent="0.2">
      <c r="A123" s="437">
        <v>21</v>
      </c>
      <c r="B123" s="600">
        <f t="shared" si="114"/>
        <v>21</v>
      </c>
      <c r="C123" s="600" t="str">
        <f t="shared" si="114"/>
        <v>Coplata pentru unele servicii medicale</v>
      </c>
      <c r="D123" s="645">
        <f t="shared" si="116"/>
        <v>0</v>
      </c>
      <c r="E123" s="443">
        <v>0</v>
      </c>
      <c r="F123" s="443">
        <v>0</v>
      </c>
      <c r="G123" s="443">
        <v>0</v>
      </c>
      <c r="H123" s="443">
        <v>0</v>
      </c>
      <c r="I123" s="443">
        <v>0</v>
      </c>
      <c r="J123" s="443">
        <v>0</v>
      </c>
      <c r="K123" s="443">
        <v>0</v>
      </c>
      <c r="L123" s="443">
        <v>0</v>
      </c>
      <c r="M123" s="443">
        <v>0</v>
      </c>
      <c r="N123" s="443">
        <v>0</v>
      </c>
      <c r="O123" s="443">
        <v>0</v>
      </c>
      <c r="P123" s="443">
        <v>0</v>
      </c>
      <c r="Q123" s="443">
        <v>0</v>
      </c>
      <c r="R123" s="443">
        <v>0</v>
      </c>
      <c r="S123" s="443">
        <v>0</v>
      </c>
      <c r="T123" s="443">
        <v>0</v>
      </c>
      <c r="U123" s="443">
        <v>0</v>
      </c>
      <c r="V123" s="443">
        <v>0</v>
      </c>
      <c r="W123" s="443">
        <v>0</v>
      </c>
      <c r="X123" s="443">
        <v>0</v>
      </c>
      <c r="Y123" s="443">
        <v>0</v>
      </c>
      <c r="Z123" s="443">
        <v>0</v>
      </c>
      <c r="AA123" s="443">
        <v>0</v>
      </c>
      <c r="AB123" s="443">
        <v>0</v>
      </c>
      <c r="AC123" s="443">
        <v>0</v>
      </c>
      <c r="AD123" s="443">
        <v>0</v>
      </c>
      <c r="AE123" s="443">
        <v>0</v>
      </c>
      <c r="AF123" s="443">
        <v>0</v>
      </c>
      <c r="AG123" s="443">
        <v>0</v>
      </c>
      <c r="AH123" s="443">
        <v>0</v>
      </c>
      <c r="AI123" s="443">
        <v>0</v>
      </c>
      <c r="AJ123" s="443">
        <v>0</v>
      </c>
      <c r="AK123" s="443">
        <v>0</v>
      </c>
      <c r="AL123" s="443">
        <v>0</v>
      </c>
      <c r="AM123" s="443">
        <v>0</v>
      </c>
      <c r="AN123" s="443">
        <v>0</v>
      </c>
      <c r="AO123" s="443">
        <v>0</v>
      </c>
      <c r="AP123" s="443">
        <v>0</v>
      </c>
      <c r="AQ123" s="443">
        <v>0</v>
      </c>
      <c r="AR123" s="443">
        <v>0</v>
      </c>
    </row>
    <row r="124" spans="1:44" s="454" customFormat="1" ht="33.75" x14ac:dyDescent="0.2">
      <c r="A124" s="454">
        <v>22</v>
      </c>
      <c r="B124" s="439">
        <f t="shared" si="114"/>
        <v>22</v>
      </c>
      <c r="C124" s="439" t="str">
        <f t="shared" si="114"/>
        <v>Venituri din alocatii bugetare pentru intretinerea curenta (funcționarea și întreținerea curentă)</v>
      </c>
      <c r="D124" s="645">
        <f t="shared" si="116"/>
        <v>0</v>
      </c>
      <c r="E124" s="443">
        <v>0</v>
      </c>
      <c r="F124" s="443">
        <v>0</v>
      </c>
      <c r="G124" s="443">
        <v>0</v>
      </c>
      <c r="H124" s="443">
        <v>0</v>
      </c>
      <c r="I124" s="443">
        <v>0</v>
      </c>
      <c r="J124" s="443">
        <v>0</v>
      </c>
      <c r="K124" s="443">
        <v>0</v>
      </c>
      <c r="L124" s="443">
        <v>0</v>
      </c>
      <c r="M124" s="443">
        <v>0</v>
      </c>
      <c r="N124" s="443">
        <v>0</v>
      </c>
      <c r="O124" s="443">
        <v>0</v>
      </c>
      <c r="P124" s="443">
        <v>0</v>
      </c>
      <c r="Q124" s="443">
        <v>0</v>
      </c>
      <c r="R124" s="443">
        <v>0</v>
      </c>
      <c r="S124" s="443">
        <v>0</v>
      </c>
      <c r="T124" s="443">
        <v>0</v>
      </c>
      <c r="U124" s="443">
        <v>0</v>
      </c>
      <c r="V124" s="443">
        <v>0</v>
      </c>
      <c r="W124" s="443">
        <v>0</v>
      </c>
      <c r="X124" s="443">
        <v>0</v>
      </c>
      <c r="Y124" s="443">
        <v>0</v>
      </c>
      <c r="Z124" s="443">
        <v>0</v>
      </c>
      <c r="AA124" s="443">
        <v>0</v>
      </c>
      <c r="AB124" s="443">
        <v>0</v>
      </c>
      <c r="AC124" s="443">
        <v>0</v>
      </c>
      <c r="AD124" s="443">
        <v>0</v>
      </c>
      <c r="AE124" s="443">
        <v>0</v>
      </c>
      <c r="AF124" s="443">
        <v>0</v>
      </c>
      <c r="AG124" s="443">
        <v>0</v>
      </c>
      <c r="AH124" s="443">
        <v>0</v>
      </c>
      <c r="AI124" s="443">
        <v>0</v>
      </c>
      <c r="AJ124" s="443">
        <v>0</v>
      </c>
      <c r="AK124" s="443">
        <v>0</v>
      </c>
      <c r="AL124" s="443">
        <v>0</v>
      </c>
      <c r="AM124" s="443">
        <v>0</v>
      </c>
      <c r="AN124" s="443">
        <v>0</v>
      </c>
      <c r="AO124" s="443">
        <v>0</v>
      </c>
      <c r="AP124" s="443">
        <v>0</v>
      </c>
      <c r="AQ124" s="443">
        <v>0</v>
      </c>
      <c r="AR124" s="443">
        <v>0</v>
      </c>
    </row>
    <row r="125" spans="1:44" s="454" customFormat="1" ht="22.5" x14ac:dyDescent="0.2">
      <c r="A125" s="454">
        <v>23</v>
      </c>
      <c r="B125" s="439">
        <f t="shared" si="114"/>
        <v>23</v>
      </c>
      <c r="C125" s="439" t="str">
        <f t="shared" si="114"/>
        <v>Venituri din alocatii bugetare pentru reparatii capitale</v>
      </c>
      <c r="D125" s="645">
        <f t="shared" si="116"/>
        <v>0</v>
      </c>
      <c r="E125" s="443">
        <v>0</v>
      </c>
      <c r="F125" s="443">
        <v>0</v>
      </c>
      <c r="G125" s="443">
        <v>0</v>
      </c>
      <c r="H125" s="443">
        <v>0</v>
      </c>
      <c r="I125" s="443">
        <v>0</v>
      </c>
      <c r="J125" s="443">
        <v>0</v>
      </c>
      <c r="K125" s="443">
        <v>0</v>
      </c>
      <c r="L125" s="443">
        <v>0</v>
      </c>
      <c r="M125" s="443">
        <v>0</v>
      </c>
      <c r="N125" s="443">
        <v>0</v>
      </c>
      <c r="O125" s="443">
        <v>0</v>
      </c>
      <c r="P125" s="443">
        <v>0</v>
      </c>
      <c r="Q125" s="443">
        <v>0</v>
      </c>
      <c r="R125" s="443">
        <v>0</v>
      </c>
      <c r="S125" s="443">
        <v>0</v>
      </c>
      <c r="T125" s="443">
        <v>0</v>
      </c>
      <c r="U125" s="443">
        <v>0</v>
      </c>
      <c r="V125" s="443">
        <v>0</v>
      </c>
      <c r="W125" s="443">
        <v>0</v>
      </c>
      <c r="X125" s="443">
        <v>0</v>
      </c>
      <c r="Y125" s="443">
        <v>0</v>
      </c>
      <c r="Z125" s="443">
        <v>0</v>
      </c>
      <c r="AA125" s="443">
        <v>0</v>
      </c>
      <c r="AB125" s="443">
        <v>0</v>
      </c>
      <c r="AC125" s="443">
        <v>0</v>
      </c>
      <c r="AD125" s="443">
        <v>0</v>
      </c>
      <c r="AE125" s="443">
        <v>0</v>
      </c>
      <c r="AF125" s="443">
        <v>0</v>
      </c>
      <c r="AG125" s="443">
        <v>0</v>
      </c>
      <c r="AH125" s="443">
        <v>0</v>
      </c>
      <c r="AI125" s="443">
        <v>0</v>
      </c>
      <c r="AJ125" s="443">
        <v>0</v>
      </c>
      <c r="AK125" s="443">
        <v>0</v>
      </c>
      <c r="AL125" s="443">
        <v>0</v>
      </c>
      <c r="AM125" s="443">
        <v>0</v>
      </c>
      <c r="AN125" s="443">
        <v>0</v>
      </c>
      <c r="AO125" s="443">
        <v>0</v>
      </c>
      <c r="AP125" s="443">
        <v>0</v>
      </c>
      <c r="AQ125" s="443">
        <v>0</v>
      </c>
      <c r="AR125" s="443">
        <v>0</v>
      </c>
    </row>
    <row r="126" spans="1:44" s="437" customFormat="1" ht="22.5" x14ac:dyDescent="0.2">
      <c r="A126" s="437">
        <v>24</v>
      </c>
      <c r="B126" s="600">
        <f t="shared" si="114"/>
        <v>24</v>
      </c>
      <c r="C126" s="600" t="str">
        <f t="shared" si="114"/>
        <v>Venituri din concesiunea spatiilor adiacente</v>
      </c>
      <c r="D126" s="645">
        <f t="shared" si="116"/>
        <v>0</v>
      </c>
      <c r="E126" s="443">
        <v>0</v>
      </c>
      <c r="F126" s="443">
        <v>0</v>
      </c>
      <c r="G126" s="443">
        <v>0</v>
      </c>
      <c r="H126" s="443">
        <v>0</v>
      </c>
      <c r="I126" s="443">
        <v>0</v>
      </c>
      <c r="J126" s="443">
        <v>0</v>
      </c>
      <c r="K126" s="443">
        <v>0</v>
      </c>
      <c r="L126" s="443">
        <v>0</v>
      </c>
      <c r="M126" s="443">
        <v>0</v>
      </c>
      <c r="N126" s="443">
        <v>0</v>
      </c>
      <c r="O126" s="443">
        <v>0</v>
      </c>
      <c r="P126" s="443">
        <v>0</v>
      </c>
      <c r="Q126" s="443">
        <v>0</v>
      </c>
      <c r="R126" s="443">
        <v>0</v>
      </c>
      <c r="S126" s="443">
        <v>0</v>
      </c>
      <c r="T126" s="443">
        <v>0</v>
      </c>
      <c r="U126" s="443">
        <v>0</v>
      </c>
      <c r="V126" s="443">
        <v>0</v>
      </c>
      <c r="W126" s="443">
        <v>0</v>
      </c>
      <c r="X126" s="443">
        <v>0</v>
      </c>
      <c r="Y126" s="443">
        <v>0</v>
      </c>
      <c r="Z126" s="443">
        <v>0</v>
      </c>
      <c r="AA126" s="443">
        <v>0</v>
      </c>
      <c r="AB126" s="443">
        <v>0</v>
      </c>
      <c r="AC126" s="443">
        <v>0</v>
      </c>
      <c r="AD126" s="443">
        <v>0</v>
      </c>
      <c r="AE126" s="443">
        <v>0</v>
      </c>
      <c r="AF126" s="443">
        <v>0</v>
      </c>
      <c r="AG126" s="443">
        <v>0</v>
      </c>
      <c r="AH126" s="443">
        <v>0</v>
      </c>
      <c r="AI126" s="443">
        <v>0</v>
      </c>
      <c r="AJ126" s="443">
        <v>0</v>
      </c>
      <c r="AK126" s="443">
        <v>0</v>
      </c>
      <c r="AL126" s="443">
        <v>0</v>
      </c>
      <c r="AM126" s="443">
        <v>0</v>
      </c>
      <c r="AN126" s="443">
        <v>0</v>
      </c>
      <c r="AO126" s="443">
        <v>0</v>
      </c>
      <c r="AP126" s="443">
        <v>0</v>
      </c>
      <c r="AQ126" s="443">
        <v>0</v>
      </c>
      <c r="AR126" s="443">
        <v>0</v>
      </c>
    </row>
    <row r="127" spans="1:44" s="437" customFormat="1" ht="22.5" x14ac:dyDescent="0.2">
      <c r="A127" s="437">
        <v>25</v>
      </c>
      <c r="B127" s="600">
        <f t="shared" si="114"/>
        <v>25</v>
      </c>
      <c r="C127" s="600" t="str">
        <f t="shared" si="114"/>
        <v xml:space="preserve">Alte venituri obtinute prin valorificarea activitatii </v>
      </c>
      <c r="D127" s="645">
        <f t="shared" si="116"/>
        <v>0</v>
      </c>
      <c r="E127" s="443">
        <v>0</v>
      </c>
      <c r="F127" s="443">
        <v>0</v>
      </c>
      <c r="G127" s="443">
        <v>0</v>
      </c>
      <c r="H127" s="443">
        <v>0</v>
      </c>
      <c r="I127" s="443">
        <v>0</v>
      </c>
      <c r="J127" s="443">
        <v>0</v>
      </c>
      <c r="K127" s="443">
        <v>0</v>
      </c>
      <c r="L127" s="443">
        <v>0</v>
      </c>
      <c r="M127" s="443">
        <v>0</v>
      </c>
      <c r="N127" s="443">
        <v>0</v>
      </c>
      <c r="O127" s="443">
        <v>0</v>
      </c>
      <c r="P127" s="443">
        <v>0</v>
      </c>
      <c r="Q127" s="443">
        <v>0</v>
      </c>
      <c r="R127" s="443">
        <v>0</v>
      </c>
      <c r="S127" s="443">
        <v>0</v>
      </c>
      <c r="T127" s="443">
        <v>0</v>
      </c>
      <c r="U127" s="443">
        <v>0</v>
      </c>
      <c r="V127" s="443">
        <v>0</v>
      </c>
      <c r="W127" s="443">
        <v>0</v>
      </c>
      <c r="X127" s="443">
        <v>0</v>
      </c>
      <c r="Y127" s="443">
        <v>0</v>
      </c>
      <c r="Z127" s="443">
        <v>0</v>
      </c>
      <c r="AA127" s="443">
        <v>0</v>
      </c>
      <c r="AB127" s="443">
        <v>0</v>
      </c>
      <c r="AC127" s="443">
        <v>0</v>
      </c>
      <c r="AD127" s="443">
        <v>0</v>
      </c>
      <c r="AE127" s="443">
        <v>0</v>
      </c>
      <c r="AF127" s="443">
        <v>0</v>
      </c>
      <c r="AG127" s="443">
        <v>0</v>
      </c>
      <c r="AH127" s="443">
        <v>0</v>
      </c>
      <c r="AI127" s="443">
        <v>0</v>
      </c>
      <c r="AJ127" s="443">
        <v>0</v>
      </c>
      <c r="AK127" s="443">
        <v>0</v>
      </c>
      <c r="AL127" s="443">
        <v>0</v>
      </c>
      <c r="AM127" s="443">
        <v>0</v>
      </c>
      <c r="AN127" s="443">
        <v>0</v>
      </c>
      <c r="AO127" s="443">
        <v>0</v>
      </c>
      <c r="AP127" s="443">
        <v>0</v>
      </c>
      <c r="AQ127" s="443">
        <v>0</v>
      </c>
      <c r="AR127" s="443">
        <v>0</v>
      </c>
    </row>
    <row r="128" spans="1:44" s="437" customFormat="1" x14ac:dyDescent="0.2">
      <c r="A128" s="437">
        <v>26</v>
      </c>
      <c r="B128" s="600">
        <f t="shared" si="114"/>
        <v>26</v>
      </c>
      <c r="C128" s="600" t="str">
        <f t="shared" si="114"/>
        <v xml:space="preserve">Venituri din vanzari produse </v>
      </c>
      <c r="D128" s="645">
        <f t="shared" si="116"/>
        <v>0</v>
      </c>
      <c r="E128" s="443">
        <v>0</v>
      </c>
      <c r="F128" s="443">
        <v>0</v>
      </c>
      <c r="G128" s="443">
        <v>0</v>
      </c>
      <c r="H128" s="443">
        <v>0</v>
      </c>
      <c r="I128" s="443">
        <v>0</v>
      </c>
      <c r="J128" s="443">
        <v>0</v>
      </c>
      <c r="K128" s="443">
        <v>0</v>
      </c>
      <c r="L128" s="443">
        <v>0</v>
      </c>
      <c r="M128" s="443">
        <v>0</v>
      </c>
      <c r="N128" s="443">
        <v>0</v>
      </c>
      <c r="O128" s="443">
        <v>0</v>
      </c>
      <c r="P128" s="443">
        <v>0</v>
      </c>
      <c r="Q128" s="443">
        <v>0</v>
      </c>
      <c r="R128" s="443">
        <v>0</v>
      </c>
      <c r="S128" s="443">
        <v>0</v>
      </c>
      <c r="T128" s="443">
        <v>0</v>
      </c>
      <c r="U128" s="443">
        <v>0</v>
      </c>
      <c r="V128" s="443">
        <v>0</v>
      </c>
      <c r="W128" s="443">
        <v>0</v>
      </c>
      <c r="X128" s="443">
        <v>0</v>
      </c>
      <c r="Y128" s="443">
        <v>0</v>
      </c>
      <c r="Z128" s="443">
        <v>0</v>
      </c>
      <c r="AA128" s="443">
        <v>0</v>
      </c>
      <c r="AB128" s="443">
        <v>0</v>
      </c>
      <c r="AC128" s="443">
        <v>0</v>
      </c>
      <c r="AD128" s="443">
        <v>0</v>
      </c>
      <c r="AE128" s="443">
        <v>0</v>
      </c>
      <c r="AF128" s="443">
        <v>0</v>
      </c>
      <c r="AG128" s="443">
        <v>0</v>
      </c>
      <c r="AH128" s="443">
        <v>0</v>
      </c>
      <c r="AI128" s="443">
        <v>0</v>
      </c>
      <c r="AJ128" s="443">
        <v>0</v>
      </c>
      <c r="AK128" s="443">
        <v>0</v>
      </c>
      <c r="AL128" s="443">
        <v>0</v>
      </c>
      <c r="AM128" s="443">
        <v>0</v>
      </c>
      <c r="AN128" s="443">
        <v>0</v>
      </c>
      <c r="AO128" s="443">
        <v>0</v>
      </c>
      <c r="AP128" s="443">
        <v>0</v>
      </c>
      <c r="AQ128" s="443">
        <v>0</v>
      </c>
      <c r="AR128" s="443">
        <v>0</v>
      </c>
    </row>
    <row r="129" spans="1:44" s="437" customFormat="1" x14ac:dyDescent="0.2">
      <c r="B129" s="600">
        <f t="shared" si="114"/>
        <v>27</v>
      </c>
      <c r="C129" s="600" t="str">
        <f t="shared" si="114"/>
        <v xml:space="preserve">Venituri din prestari servicii </v>
      </c>
      <c r="D129" s="645">
        <f t="shared" si="116"/>
        <v>0</v>
      </c>
      <c r="E129" s="443">
        <v>0</v>
      </c>
      <c r="F129" s="443">
        <v>0</v>
      </c>
      <c r="G129" s="443">
        <v>0</v>
      </c>
      <c r="H129" s="443">
        <v>0</v>
      </c>
      <c r="I129" s="443">
        <v>0</v>
      </c>
      <c r="J129" s="443">
        <v>0</v>
      </c>
      <c r="K129" s="443">
        <v>0</v>
      </c>
      <c r="L129" s="443">
        <v>0</v>
      </c>
      <c r="M129" s="443">
        <v>0</v>
      </c>
      <c r="N129" s="443">
        <v>0</v>
      </c>
      <c r="O129" s="443">
        <v>0</v>
      </c>
      <c r="P129" s="443">
        <v>0</v>
      </c>
      <c r="Q129" s="443">
        <v>0</v>
      </c>
      <c r="R129" s="443">
        <v>0</v>
      </c>
      <c r="S129" s="443">
        <v>0</v>
      </c>
      <c r="T129" s="443">
        <v>0</v>
      </c>
      <c r="U129" s="443">
        <v>0</v>
      </c>
      <c r="V129" s="443">
        <v>0</v>
      </c>
      <c r="W129" s="443">
        <v>0</v>
      </c>
      <c r="X129" s="443">
        <v>0</v>
      </c>
      <c r="Y129" s="443">
        <v>0</v>
      </c>
      <c r="Z129" s="443">
        <v>0</v>
      </c>
      <c r="AA129" s="443">
        <v>0</v>
      </c>
      <c r="AB129" s="443">
        <v>0</v>
      </c>
      <c r="AC129" s="443">
        <v>0</v>
      </c>
      <c r="AD129" s="443">
        <v>0</v>
      </c>
      <c r="AE129" s="443">
        <v>0</v>
      </c>
      <c r="AF129" s="443">
        <v>0</v>
      </c>
      <c r="AG129" s="443">
        <v>0</v>
      </c>
      <c r="AH129" s="443">
        <v>0</v>
      </c>
      <c r="AI129" s="443">
        <v>0</v>
      </c>
      <c r="AJ129" s="443">
        <v>0</v>
      </c>
      <c r="AK129" s="443">
        <v>0</v>
      </c>
      <c r="AL129" s="443">
        <v>0</v>
      </c>
      <c r="AM129" s="443">
        <v>0</v>
      </c>
      <c r="AN129" s="443">
        <v>0</v>
      </c>
      <c r="AO129" s="443">
        <v>0</v>
      </c>
      <c r="AP129" s="443">
        <v>0</v>
      </c>
      <c r="AQ129" s="443">
        <v>0</v>
      </c>
      <c r="AR129" s="443">
        <v>0</v>
      </c>
    </row>
    <row r="130" spans="1:44" s="437" customFormat="1" x14ac:dyDescent="0.2">
      <c r="B130" s="600">
        <f t="shared" si="114"/>
        <v>28</v>
      </c>
      <c r="C130" s="600" t="str">
        <f t="shared" si="114"/>
        <v xml:space="preserve">Venituri din vanzari marfuri </v>
      </c>
      <c r="D130" s="645">
        <f t="shared" si="116"/>
        <v>0</v>
      </c>
      <c r="E130" s="443">
        <v>0</v>
      </c>
      <c r="F130" s="443">
        <v>0</v>
      </c>
      <c r="G130" s="443">
        <v>0</v>
      </c>
      <c r="H130" s="443">
        <v>0</v>
      </c>
      <c r="I130" s="443">
        <v>0</v>
      </c>
      <c r="J130" s="443">
        <v>0</v>
      </c>
      <c r="K130" s="443">
        <v>0</v>
      </c>
      <c r="L130" s="443">
        <v>0</v>
      </c>
      <c r="M130" s="443">
        <v>0</v>
      </c>
      <c r="N130" s="443">
        <v>0</v>
      </c>
      <c r="O130" s="443">
        <v>0</v>
      </c>
      <c r="P130" s="443">
        <v>0</v>
      </c>
      <c r="Q130" s="443">
        <v>0</v>
      </c>
      <c r="R130" s="443">
        <v>0</v>
      </c>
      <c r="S130" s="443">
        <v>0</v>
      </c>
      <c r="T130" s="443">
        <v>0</v>
      </c>
      <c r="U130" s="443">
        <v>0</v>
      </c>
      <c r="V130" s="443">
        <v>0</v>
      </c>
      <c r="W130" s="443">
        <v>0</v>
      </c>
      <c r="X130" s="443">
        <v>0</v>
      </c>
      <c r="Y130" s="443">
        <v>0</v>
      </c>
      <c r="Z130" s="443">
        <v>0</v>
      </c>
      <c r="AA130" s="443">
        <v>0</v>
      </c>
      <c r="AB130" s="443">
        <v>0</v>
      </c>
      <c r="AC130" s="443">
        <v>0</v>
      </c>
      <c r="AD130" s="443">
        <v>0</v>
      </c>
      <c r="AE130" s="443">
        <v>0</v>
      </c>
      <c r="AF130" s="443">
        <v>0</v>
      </c>
      <c r="AG130" s="443">
        <v>0</v>
      </c>
      <c r="AH130" s="443">
        <v>0</v>
      </c>
      <c r="AI130" s="443">
        <v>0</v>
      </c>
      <c r="AJ130" s="443">
        <v>0</v>
      </c>
      <c r="AK130" s="443">
        <v>0</v>
      </c>
      <c r="AL130" s="443">
        <v>0</v>
      </c>
      <c r="AM130" s="443">
        <v>0</v>
      </c>
      <c r="AN130" s="443">
        <v>0</v>
      </c>
      <c r="AO130" s="443">
        <v>0</v>
      </c>
      <c r="AP130" s="443">
        <v>0</v>
      </c>
      <c r="AQ130" s="443">
        <v>0</v>
      </c>
      <c r="AR130" s="443">
        <v>0</v>
      </c>
    </row>
    <row r="131" spans="1:44" s="437" customFormat="1" ht="33.75" x14ac:dyDescent="0.2">
      <c r="A131" s="437">
        <v>27</v>
      </c>
      <c r="B131" s="600">
        <f t="shared" si="114"/>
        <v>29</v>
      </c>
      <c r="C131" s="600" t="str">
        <f t="shared" si="114"/>
        <v>……………….. ( se vor adauga linii si se vor completa conform prevederilor ghidurilor specifice)</v>
      </c>
      <c r="D131" s="645">
        <f t="shared" si="116"/>
        <v>0</v>
      </c>
      <c r="E131" s="443">
        <v>0</v>
      </c>
      <c r="F131" s="443">
        <v>0</v>
      </c>
      <c r="G131" s="443">
        <v>0</v>
      </c>
      <c r="H131" s="443">
        <v>0</v>
      </c>
      <c r="I131" s="443">
        <v>0</v>
      </c>
      <c r="J131" s="443">
        <v>0</v>
      </c>
      <c r="K131" s="443">
        <v>0</v>
      </c>
      <c r="L131" s="443">
        <v>0</v>
      </c>
      <c r="M131" s="443">
        <v>0</v>
      </c>
      <c r="N131" s="443">
        <v>0</v>
      </c>
      <c r="O131" s="443">
        <v>0</v>
      </c>
      <c r="P131" s="443">
        <v>0</v>
      </c>
      <c r="Q131" s="443">
        <v>0</v>
      </c>
      <c r="R131" s="443">
        <v>0</v>
      </c>
      <c r="S131" s="443">
        <v>0</v>
      </c>
      <c r="T131" s="443">
        <v>0</v>
      </c>
      <c r="U131" s="443">
        <v>0</v>
      </c>
      <c r="V131" s="443">
        <v>0</v>
      </c>
      <c r="W131" s="443">
        <v>0</v>
      </c>
      <c r="X131" s="443">
        <v>0</v>
      </c>
      <c r="Y131" s="443">
        <v>0</v>
      </c>
      <c r="Z131" s="443">
        <v>0</v>
      </c>
      <c r="AA131" s="443">
        <v>0</v>
      </c>
      <c r="AB131" s="443">
        <v>0</v>
      </c>
      <c r="AC131" s="443">
        <v>0</v>
      </c>
      <c r="AD131" s="443">
        <v>0</v>
      </c>
      <c r="AE131" s="443">
        <v>0</v>
      </c>
      <c r="AF131" s="443">
        <v>0</v>
      </c>
      <c r="AG131" s="443">
        <v>0</v>
      </c>
      <c r="AH131" s="443">
        <v>0</v>
      </c>
      <c r="AI131" s="443">
        <v>0</v>
      </c>
      <c r="AJ131" s="443">
        <v>0</v>
      </c>
      <c r="AK131" s="443">
        <v>0</v>
      </c>
      <c r="AL131" s="443">
        <v>0</v>
      </c>
      <c r="AM131" s="443">
        <v>0</v>
      </c>
      <c r="AN131" s="443">
        <v>0</v>
      </c>
      <c r="AO131" s="443">
        <v>0</v>
      </c>
      <c r="AP131" s="443">
        <v>0</v>
      </c>
      <c r="AQ131" s="443">
        <v>0</v>
      </c>
      <c r="AR131" s="443">
        <v>0</v>
      </c>
    </row>
    <row r="132" spans="1:44" s="437" customFormat="1" ht="33.75" x14ac:dyDescent="0.2">
      <c r="A132" s="437">
        <v>28</v>
      </c>
      <c r="B132" s="600">
        <f t="shared" si="114"/>
        <v>30</v>
      </c>
      <c r="C132" s="600" t="str">
        <f t="shared" si="114"/>
        <v>………………. ( se vor adauga linii si se vor completa conform prevederilor ghidurilor specifice)</v>
      </c>
      <c r="D132" s="645">
        <f t="shared" si="116"/>
        <v>0</v>
      </c>
      <c r="E132" s="443">
        <v>0</v>
      </c>
      <c r="F132" s="443">
        <v>0</v>
      </c>
      <c r="G132" s="443">
        <v>0</v>
      </c>
      <c r="H132" s="443">
        <v>0</v>
      </c>
      <c r="I132" s="443">
        <v>0</v>
      </c>
      <c r="J132" s="443">
        <v>0</v>
      </c>
      <c r="K132" s="443">
        <v>0</v>
      </c>
      <c r="L132" s="443">
        <v>0</v>
      </c>
      <c r="M132" s="443">
        <v>0</v>
      </c>
      <c r="N132" s="443">
        <v>0</v>
      </c>
      <c r="O132" s="443">
        <v>0</v>
      </c>
      <c r="P132" s="443">
        <v>0</v>
      </c>
      <c r="Q132" s="443">
        <v>0</v>
      </c>
      <c r="R132" s="443">
        <v>0</v>
      </c>
      <c r="S132" s="443">
        <v>0</v>
      </c>
      <c r="T132" s="443">
        <v>0</v>
      </c>
      <c r="U132" s="443">
        <v>0</v>
      </c>
      <c r="V132" s="443">
        <v>0</v>
      </c>
      <c r="W132" s="443">
        <v>0</v>
      </c>
      <c r="X132" s="443">
        <v>0</v>
      </c>
      <c r="Y132" s="443">
        <v>0</v>
      </c>
      <c r="Z132" s="443">
        <v>0</v>
      </c>
      <c r="AA132" s="443">
        <v>0</v>
      </c>
      <c r="AB132" s="443">
        <v>0</v>
      </c>
      <c r="AC132" s="443">
        <v>0</v>
      </c>
      <c r="AD132" s="443">
        <v>0</v>
      </c>
      <c r="AE132" s="443">
        <v>0</v>
      </c>
      <c r="AF132" s="443">
        <v>0</v>
      </c>
      <c r="AG132" s="443">
        <v>0</v>
      </c>
      <c r="AH132" s="443">
        <v>0</v>
      </c>
      <c r="AI132" s="443">
        <v>0</v>
      </c>
      <c r="AJ132" s="443">
        <v>0</v>
      </c>
      <c r="AK132" s="443">
        <v>0</v>
      </c>
      <c r="AL132" s="443">
        <v>0</v>
      </c>
      <c r="AM132" s="443">
        <v>0</v>
      </c>
      <c r="AN132" s="443">
        <v>0</v>
      </c>
      <c r="AO132" s="443">
        <v>0</v>
      </c>
      <c r="AP132" s="443">
        <v>0</v>
      </c>
      <c r="AQ132" s="443">
        <v>0</v>
      </c>
      <c r="AR132" s="443">
        <v>0</v>
      </c>
    </row>
    <row r="133" spans="1:44" s="446" customFormat="1" ht="26.25" customHeight="1" x14ac:dyDescent="0.2">
      <c r="B133" s="466"/>
      <c r="C133" s="449" t="s">
        <v>489</v>
      </c>
      <c r="D133" s="645">
        <f t="shared" si="116"/>
        <v>0</v>
      </c>
      <c r="E133" s="305">
        <f>SUM(E103:E132)</f>
        <v>0</v>
      </c>
      <c r="F133" s="305">
        <f t="shared" ref="F133:X133" si="117">SUM(F103:F132)</f>
        <v>0</v>
      </c>
      <c r="G133" s="305">
        <f t="shared" si="117"/>
        <v>0</v>
      </c>
      <c r="H133" s="305">
        <f t="shared" si="117"/>
        <v>0</v>
      </c>
      <c r="I133" s="305">
        <f t="shared" si="117"/>
        <v>0</v>
      </c>
      <c r="J133" s="305">
        <f t="shared" si="117"/>
        <v>0</v>
      </c>
      <c r="K133" s="305">
        <f t="shared" si="117"/>
        <v>0</v>
      </c>
      <c r="L133" s="305">
        <f t="shared" si="117"/>
        <v>0</v>
      </c>
      <c r="M133" s="305">
        <f t="shared" si="117"/>
        <v>0</v>
      </c>
      <c r="N133" s="305">
        <f t="shared" si="117"/>
        <v>0</v>
      </c>
      <c r="O133" s="305">
        <f t="shared" si="117"/>
        <v>0</v>
      </c>
      <c r="P133" s="305">
        <f t="shared" si="117"/>
        <v>0</v>
      </c>
      <c r="Q133" s="305">
        <f t="shared" si="117"/>
        <v>0</v>
      </c>
      <c r="R133" s="305">
        <f t="shared" si="117"/>
        <v>0</v>
      </c>
      <c r="S133" s="305">
        <f t="shared" si="117"/>
        <v>0</v>
      </c>
      <c r="T133" s="305">
        <f t="shared" si="117"/>
        <v>0</v>
      </c>
      <c r="U133" s="305">
        <f t="shared" si="117"/>
        <v>0</v>
      </c>
      <c r="V133" s="305">
        <f t="shared" si="117"/>
        <v>0</v>
      </c>
      <c r="W133" s="305">
        <f t="shared" si="117"/>
        <v>0</v>
      </c>
      <c r="X133" s="305">
        <f t="shared" si="117"/>
        <v>0</v>
      </c>
      <c r="Y133" s="305">
        <f t="shared" ref="Y133:AR133" si="118">SUM(Y103:Y132)</f>
        <v>0</v>
      </c>
      <c r="Z133" s="305">
        <f t="shared" si="118"/>
        <v>0</v>
      </c>
      <c r="AA133" s="305">
        <f t="shared" si="118"/>
        <v>0</v>
      </c>
      <c r="AB133" s="305">
        <f t="shared" si="118"/>
        <v>0</v>
      </c>
      <c r="AC133" s="305">
        <f t="shared" si="118"/>
        <v>0</v>
      </c>
      <c r="AD133" s="305">
        <f t="shared" si="118"/>
        <v>0</v>
      </c>
      <c r="AE133" s="305">
        <f t="shared" si="118"/>
        <v>0</v>
      </c>
      <c r="AF133" s="305">
        <f t="shared" si="118"/>
        <v>0</v>
      </c>
      <c r="AG133" s="305">
        <f t="shared" si="118"/>
        <v>0</v>
      </c>
      <c r="AH133" s="305">
        <f t="shared" si="118"/>
        <v>0</v>
      </c>
      <c r="AI133" s="305">
        <f t="shared" si="118"/>
        <v>0</v>
      </c>
      <c r="AJ133" s="305">
        <f t="shared" si="118"/>
        <v>0</v>
      </c>
      <c r="AK133" s="305">
        <f t="shared" si="118"/>
        <v>0</v>
      </c>
      <c r="AL133" s="305">
        <f t="shared" si="118"/>
        <v>0</v>
      </c>
      <c r="AM133" s="305">
        <f t="shared" si="118"/>
        <v>0</v>
      </c>
      <c r="AN133" s="305">
        <f t="shared" si="118"/>
        <v>0</v>
      </c>
      <c r="AO133" s="305">
        <f t="shared" si="118"/>
        <v>0</v>
      </c>
      <c r="AP133" s="305">
        <f t="shared" si="118"/>
        <v>0</v>
      </c>
      <c r="AQ133" s="305">
        <f t="shared" si="118"/>
        <v>0</v>
      </c>
      <c r="AR133" s="305">
        <f t="shared" si="118"/>
        <v>0</v>
      </c>
    </row>
    <row r="134" spans="1:44" s="446" customFormat="1" ht="14.25" customHeight="1" x14ac:dyDescent="0.2">
      <c r="B134" s="597"/>
      <c r="C134" s="449" t="s">
        <v>490</v>
      </c>
      <c r="D134" s="645">
        <f t="shared" si="116"/>
        <v>0</v>
      </c>
      <c r="E134" s="305"/>
      <c r="F134" s="305"/>
      <c r="G134" s="305"/>
      <c r="H134" s="305"/>
      <c r="I134" s="305"/>
      <c r="J134" s="305"/>
      <c r="K134" s="305"/>
      <c r="L134" s="305"/>
      <c r="M134" s="305"/>
      <c r="N134" s="305"/>
      <c r="O134" s="305"/>
      <c r="P134" s="305"/>
      <c r="Q134" s="305"/>
      <c r="R134" s="305"/>
      <c r="S134" s="305"/>
      <c r="T134" s="305"/>
      <c r="U134" s="305"/>
      <c r="V134" s="305"/>
      <c r="W134" s="305"/>
      <c r="X134" s="305"/>
      <c r="Y134" s="305"/>
      <c r="Z134" s="305"/>
      <c r="AA134" s="305"/>
      <c r="AB134" s="305"/>
      <c r="AC134" s="305"/>
      <c r="AD134" s="305"/>
      <c r="AE134" s="305"/>
      <c r="AF134" s="305"/>
      <c r="AG134" s="305"/>
      <c r="AH134" s="305"/>
      <c r="AI134" s="305"/>
      <c r="AJ134" s="305"/>
      <c r="AK134" s="305"/>
      <c r="AL134" s="305"/>
      <c r="AM134" s="305"/>
      <c r="AN134" s="305"/>
      <c r="AO134" s="305"/>
      <c r="AP134" s="305"/>
      <c r="AQ134" s="305"/>
      <c r="AR134" s="305"/>
    </row>
    <row r="135" spans="1:44" s="448" customFormat="1" ht="22.5" x14ac:dyDescent="0.2">
      <c r="A135" s="448">
        <v>1</v>
      </c>
      <c r="B135" s="601">
        <f t="shared" ref="B135:C154" si="119">B41</f>
        <v>1</v>
      </c>
      <c r="C135" s="601" t="str">
        <f t="shared" si="119"/>
        <v>Cheltuieli cu materiile prime si cu materialele consumabile</v>
      </c>
      <c r="D135" s="645">
        <f t="shared" si="116"/>
        <v>0</v>
      </c>
      <c r="E135" s="443">
        <v>0</v>
      </c>
      <c r="F135" s="443">
        <v>0</v>
      </c>
      <c r="G135" s="443">
        <v>0</v>
      </c>
      <c r="H135" s="443">
        <v>0</v>
      </c>
      <c r="I135" s="443">
        <v>0</v>
      </c>
      <c r="J135" s="443">
        <v>0</v>
      </c>
      <c r="K135" s="443">
        <v>0</v>
      </c>
      <c r="L135" s="443">
        <v>0</v>
      </c>
      <c r="M135" s="443">
        <v>0</v>
      </c>
      <c r="N135" s="443">
        <v>0</v>
      </c>
      <c r="O135" s="443">
        <v>0</v>
      </c>
      <c r="P135" s="443">
        <v>0</v>
      </c>
      <c r="Q135" s="443">
        <v>0</v>
      </c>
      <c r="R135" s="443">
        <v>0</v>
      </c>
      <c r="S135" s="443">
        <v>0</v>
      </c>
      <c r="T135" s="443">
        <v>0</v>
      </c>
      <c r="U135" s="443">
        <v>0</v>
      </c>
      <c r="V135" s="443">
        <v>0</v>
      </c>
      <c r="W135" s="443">
        <v>0</v>
      </c>
      <c r="X135" s="443">
        <v>0</v>
      </c>
      <c r="Y135" s="443">
        <v>0</v>
      </c>
      <c r="Z135" s="443">
        <v>0</v>
      </c>
      <c r="AA135" s="443">
        <v>0</v>
      </c>
      <c r="AB135" s="443">
        <v>0</v>
      </c>
      <c r="AC135" s="443">
        <v>0</v>
      </c>
      <c r="AD135" s="443">
        <v>0</v>
      </c>
      <c r="AE135" s="443">
        <v>0</v>
      </c>
      <c r="AF135" s="443">
        <v>0</v>
      </c>
      <c r="AG135" s="443">
        <v>0</v>
      </c>
      <c r="AH135" s="443">
        <v>0</v>
      </c>
      <c r="AI135" s="443">
        <v>0</v>
      </c>
      <c r="AJ135" s="443">
        <v>0</v>
      </c>
      <c r="AK135" s="443">
        <v>0</v>
      </c>
      <c r="AL135" s="443">
        <v>0</v>
      </c>
      <c r="AM135" s="443">
        <v>0</v>
      </c>
      <c r="AN135" s="443">
        <v>0</v>
      </c>
      <c r="AO135" s="443">
        <v>0</v>
      </c>
      <c r="AP135" s="443">
        <v>0</v>
      </c>
      <c r="AQ135" s="443">
        <v>0</v>
      </c>
      <c r="AR135" s="443">
        <v>0</v>
      </c>
    </row>
    <row r="136" spans="1:44" s="448" customFormat="1" x14ac:dyDescent="0.2">
      <c r="A136" s="448">
        <v>2</v>
      </c>
      <c r="B136" s="601">
        <f t="shared" si="119"/>
        <v>2</v>
      </c>
      <c r="C136" s="601" t="str">
        <f t="shared" si="119"/>
        <v xml:space="preserve">Cheltuieli privind marfurile </v>
      </c>
      <c r="D136" s="645">
        <f t="shared" si="116"/>
        <v>0</v>
      </c>
      <c r="E136" s="443">
        <v>0</v>
      </c>
      <c r="F136" s="443">
        <v>0</v>
      </c>
      <c r="G136" s="443">
        <v>0</v>
      </c>
      <c r="H136" s="443">
        <v>0</v>
      </c>
      <c r="I136" s="443">
        <v>0</v>
      </c>
      <c r="J136" s="443">
        <v>0</v>
      </c>
      <c r="K136" s="443">
        <v>0</v>
      </c>
      <c r="L136" s="443">
        <v>0</v>
      </c>
      <c r="M136" s="443">
        <v>0</v>
      </c>
      <c r="N136" s="443">
        <v>0</v>
      </c>
      <c r="O136" s="443">
        <v>0</v>
      </c>
      <c r="P136" s="443">
        <v>0</v>
      </c>
      <c r="Q136" s="443">
        <v>0</v>
      </c>
      <c r="R136" s="443">
        <v>0</v>
      </c>
      <c r="S136" s="443">
        <v>0</v>
      </c>
      <c r="T136" s="443">
        <v>0</v>
      </c>
      <c r="U136" s="443">
        <v>0</v>
      </c>
      <c r="V136" s="443">
        <v>0</v>
      </c>
      <c r="W136" s="443">
        <v>0</v>
      </c>
      <c r="X136" s="443">
        <v>0</v>
      </c>
      <c r="Y136" s="443">
        <v>0</v>
      </c>
      <c r="Z136" s="443">
        <v>0</v>
      </c>
      <c r="AA136" s="443">
        <v>0</v>
      </c>
      <c r="AB136" s="443">
        <v>0</v>
      </c>
      <c r="AC136" s="443">
        <v>0</v>
      </c>
      <c r="AD136" s="443">
        <v>0</v>
      </c>
      <c r="AE136" s="443">
        <v>0</v>
      </c>
      <c r="AF136" s="443">
        <v>0</v>
      </c>
      <c r="AG136" s="443">
        <v>0</v>
      </c>
      <c r="AH136" s="443">
        <v>0</v>
      </c>
      <c r="AI136" s="443">
        <v>0</v>
      </c>
      <c r="AJ136" s="443">
        <v>0</v>
      </c>
      <c r="AK136" s="443">
        <v>0</v>
      </c>
      <c r="AL136" s="443">
        <v>0</v>
      </c>
      <c r="AM136" s="443">
        <v>0</v>
      </c>
      <c r="AN136" s="443">
        <v>0</v>
      </c>
      <c r="AO136" s="443">
        <v>0</v>
      </c>
      <c r="AP136" s="443">
        <v>0</v>
      </c>
      <c r="AQ136" s="443">
        <v>0</v>
      </c>
      <c r="AR136" s="443">
        <v>0</v>
      </c>
    </row>
    <row r="137" spans="1:44" s="448" customFormat="1" ht="22.5" x14ac:dyDescent="0.2">
      <c r="A137" s="448">
        <v>3</v>
      </c>
      <c r="B137" s="601">
        <f t="shared" si="119"/>
        <v>3</v>
      </c>
      <c r="C137" s="601" t="str">
        <f t="shared" si="119"/>
        <v>Alte cheltuieli materiale (inclusiv cheltuieli cu prestatii externe)</v>
      </c>
      <c r="D137" s="645">
        <f t="shared" si="116"/>
        <v>0</v>
      </c>
      <c r="E137" s="443">
        <v>0</v>
      </c>
      <c r="F137" s="443">
        <v>0</v>
      </c>
      <c r="G137" s="443">
        <v>0</v>
      </c>
      <c r="H137" s="443">
        <v>0</v>
      </c>
      <c r="I137" s="443">
        <v>0</v>
      </c>
      <c r="J137" s="443">
        <v>0</v>
      </c>
      <c r="K137" s="443">
        <v>0</v>
      </c>
      <c r="L137" s="443">
        <v>0</v>
      </c>
      <c r="M137" s="443">
        <v>0</v>
      </c>
      <c r="N137" s="443">
        <v>0</v>
      </c>
      <c r="O137" s="443">
        <v>0</v>
      </c>
      <c r="P137" s="443">
        <v>0</v>
      </c>
      <c r="Q137" s="443">
        <v>0</v>
      </c>
      <c r="R137" s="443">
        <v>0</v>
      </c>
      <c r="S137" s="443">
        <v>0</v>
      </c>
      <c r="T137" s="443">
        <v>0</v>
      </c>
      <c r="U137" s="443">
        <v>0</v>
      </c>
      <c r="V137" s="443">
        <v>0</v>
      </c>
      <c r="W137" s="443">
        <v>0</v>
      </c>
      <c r="X137" s="443">
        <v>0</v>
      </c>
      <c r="Y137" s="443">
        <v>0</v>
      </c>
      <c r="Z137" s="443">
        <v>0</v>
      </c>
      <c r="AA137" s="443">
        <v>0</v>
      </c>
      <c r="AB137" s="443">
        <v>0</v>
      </c>
      <c r="AC137" s="443">
        <v>0</v>
      </c>
      <c r="AD137" s="443">
        <v>0</v>
      </c>
      <c r="AE137" s="443">
        <v>0</v>
      </c>
      <c r="AF137" s="443">
        <v>0</v>
      </c>
      <c r="AG137" s="443">
        <v>0</v>
      </c>
      <c r="AH137" s="443">
        <v>0</v>
      </c>
      <c r="AI137" s="443">
        <v>0</v>
      </c>
      <c r="AJ137" s="443">
        <v>0</v>
      </c>
      <c r="AK137" s="443">
        <v>0</v>
      </c>
      <c r="AL137" s="443">
        <v>0</v>
      </c>
      <c r="AM137" s="443">
        <v>0</v>
      </c>
      <c r="AN137" s="443">
        <v>0</v>
      </c>
      <c r="AO137" s="443">
        <v>0</v>
      </c>
      <c r="AP137" s="443">
        <v>0</v>
      </c>
      <c r="AQ137" s="443">
        <v>0</v>
      </c>
      <c r="AR137" s="443">
        <v>0</v>
      </c>
    </row>
    <row r="138" spans="1:44" s="448" customFormat="1" ht="22.5" x14ac:dyDescent="0.2">
      <c r="A138" s="448">
        <v>4</v>
      </c>
      <c r="B138" s="601">
        <f t="shared" si="119"/>
        <v>4</v>
      </c>
      <c r="C138" s="601" t="str">
        <f t="shared" si="119"/>
        <v>Cheltuieli cu energia termica, energie electrica</v>
      </c>
      <c r="D138" s="645">
        <f t="shared" si="116"/>
        <v>0</v>
      </c>
      <c r="E138" s="443">
        <v>0</v>
      </c>
      <c r="F138" s="443">
        <v>0</v>
      </c>
      <c r="G138" s="443">
        <v>0</v>
      </c>
      <c r="H138" s="443">
        <v>0</v>
      </c>
      <c r="I138" s="443">
        <v>0</v>
      </c>
      <c r="J138" s="443">
        <v>0</v>
      </c>
      <c r="K138" s="443">
        <v>0</v>
      </c>
      <c r="L138" s="443">
        <v>0</v>
      </c>
      <c r="M138" s="443">
        <v>0</v>
      </c>
      <c r="N138" s="443">
        <v>0</v>
      </c>
      <c r="O138" s="443">
        <v>0</v>
      </c>
      <c r="P138" s="443">
        <v>0</v>
      </c>
      <c r="Q138" s="443">
        <v>0</v>
      </c>
      <c r="R138" s="443">
        <v>0</v>
      </c>
      <c r="S138" s="443">
        <v>0</v>
      </c>
      <c r="T138" s="443">
        <v>0</v>
      </c>
      <c r="U138" s="443">
        <v>0</v>
      </c>
      <c r="V138" s="443">
        <v>0</v>
      </c>
      <c r="W138" s="443">
        <v>0</v>
      </c>
      <c r="X138" s="443">
        <v>0</v>
      </c>
      <c r="Y138" s="443">
        <v>0</v>
      </c>
      <c r="Z138" s="443">
        <v>0</v>
      </c>
      <c r="AA138" s="443">
        <v>0</v>
      </c>
      <c r="AB138" s="443">
        <v>0</v>
      </c>
      <c r="AC138" s="443">
        <v>0</v>
      </c>
      <c r="AD138" s="443">
        <v>0</v>
      </c>
      <c r="AE138" s="443">
        <v>0</v>
      </c>
      <c r="AF138" s="443">
        <v>0</v>
      </c>
      <c r="AG138" s="443">
        <v>0</v>
      </c>
      <c r="AH138" s="443">
        <v>0</v>
      </c>
      <c r="AI138" s="443">
        <v>0</v>
      </c>
      <c r="AJ138" s="443">
        <v>0</v>
      </c>
      <c r="AK138" s="443">
        <v>0</v>
      </c>
      <c r="AL138" s="443">
        <v>0</v>
      </c>
      <c r="AM138" s="443">
        <v>0</v>
      </c>
      <c r="AN138" s="443">
        <v>0</v>
      </c>
      <c r="AO138" s="443">
        <v>0</v>
      </c>
      <c r="AP138" s="443">
        <v>0</v>
      </c>
      <c r="AQ138" s="443">
        <v>0</v>
      </c>
      <c r="AR138" s="443">
        <v>0</v>
      </c>
    </row>
    <row r="139" spans="1:44" s="448" customFormat="1" x14ac:dyDescent="0.2">
      <c r="A139" s="448">
        <v>5</v>
      </c>
      <c r="B139" s="601">
        <f t="shared" si="119"/>
        <v>5</v>
      </c>
      <c r="C139" s="601" t="str">
        <f t="shared" si="119"/>
        <v>Cheltuieli cu apa</v>
      </c>
      <c r="D139" s="645">
        <f t="shared" si="116"/>
        <v>0</v>
      </c>
      <c r="E139" s="443">
        <v>0</v>
      </c>
      <c r="F139" s="443">
        <v>0</v>
      </c>
      <c r="G139" s="443">
        <v>0</v>
      </c>
      <c r="H139" s="443">
        <v>0</v>
      </c>
      <c r="I139" s="443">
        <v>0</v>
      </c>
      <c r="J139" s="443">
        <v>0</v>
      </c>
      <c r="K139" s="443">
        <v>0</v>
      </c>
      <c r="L139" s="443">
        <v>0</v>
      </c>
      <c r="M139" s="443">
        <v>0</v>
      </c>
      <c r="N139" s="443">
        <v>0</v>
      </c>
      <c r="O139" s="443">
        <v>0</v>
      </c>
      <c r="P139" s="443">
        <v>0</v>
      </c>
      <c r="Q139" s="443">
        <v>0</v>
      </c>
      <c r="R139" s="443">
        <v>0</v>
      </c>
      <c r="S139" s="443">
        <v>0</v>
      </c>
      <c r="T139" s="443">
        <v>0</v>
      </c>
      <c r="U139" s="443">
        <v>0</v>
      </c>
      <c r="V139" s="443">
        <v>0</v>
      </c>
      <c r="W139" s="443">
        <v>0</v>
      </c>
      <c r="X139" s="443">
        <v>0</v>
      </c>
      <c r="Y139" s="443">
        <v>0</v>
      </c>
      <c r="Z139" s="443">
        <v>0</v>
      </c>
      <c r="AA139" s="443">
        <v>0</v>
      </c>
      <c r="AB139" s="443">
        <v>0</v>
      </c>
      <c r="AC139" s="443">
        <v>0</v>
      </c>
      <c r="AD139" s="443">
        <v>0</v>
      </c>
      <c r="AE139" s="443">
        <v>0</v>
      </c>
      <c r="AF139" s="443">
        <v>0</v>
      </c>
      <c r="AG139" s="443">
        <v>0</v>
      </c>
      <c r="AH139" s="443">
        <v>0</v>
      </c>
      <c r="AI139" s="443">
        <v>0</v>
      </c>
      <c r="AJ139" s="443">
        <v>0</v>
      </c>
      <c r="AK139" s="443">
        <v>0</v>
      </c>
      <c r="AL139" s="443">
        <v>0</v>
      </c>
      <c r="AM139" s="443">
        <v>0</v>
      </c>
      <c r="AN139" s="443">
        <v>0</v>
      </c>
      <c r="AO139" s="443">
        <v>0</v>
      </c>
      <c r="AP139" s="443">
        <v>0</v>
      </c>
      <c r="AQ139" s="443">
        <v>0</v>
      </c>
      <c r="AR139" s="443">
        <v>0</v>
      </c>
    </row>
    <row r="140" spans="1:44" s="448" customFormat="1" x14ac:dyDescent="0.2">
      <c r="A140" s="448">
        <v>6</v>
      </c>
      <c r="B140" s="601">
        <f t="shared" si="119"/>
        <v>6</v>
      </c>
      <c r="C140" s="601" t="str">
        <f t="shared" si="119"/>
        <v>Alte cheltuieli din afara (cu utilitati)</v>
      </c>
      <c r="D140" s="645">
        <f t="shared" si="116"/>
        <v>0</v>
      </c>
      <c r="E140" s="443">
        <v>0</v>
      </c>
      <c r="F140" s="443">
        <v>0</v>
      </c>
      <c r="G140" s="443">
        <v>0</v>
      </c>
      <c r="H140" s="443">
        <v>0</v>
      </c>
      <c r="I140" s="443">
        <v>0</v>
      </c>
      <c r="J140" s="443">
        <v>0</v>
      </c>
      <c r="K140" s="443">
        <v>0</v>
      </c>
      <c r="L140" s="443">
        <v>0</v>
      </c>
      <c r="M140" s="443">
        <v>0</v>
      </c>
      <c r="N140" s="443">
        <v>0</v>
      </c>
      <c r="O140" s="443">
        <v>0</v>
      </c>
      <c r="P140" s="443">
        <v>0</v>
      </c>
      <c r="Q140" s="443">
        <v>0</v>
      </c>
      <c r="R140" s="443">
        <v>0</v>
      </c>
      <c r="S140" s="443">
        <v>0</v>
      </c>
      <c r="T140" s="443">
        <v>0</v>
      </c>
      <c r="U140" s="443">
        <v>0</v>
      </c>
      <c r="V140" s="443">
        <v>0</v>
      </c>
      <c r="W140" s="443">
        <v>0</v>
      </c>
      <c r="X140" s="443">
        <v>0</v>
      </c>
      <c r="Y140" s="443">
        <v>0</v>
      </c>
      <c r="Z140" s="443">
        <v>0</v>
      </c>
      <c r="AA140" s="443">
        <v>0</v>
      </c>
      <c r="AB140" s="443">
        <v>0</v>
      </c>
      <c r="AC140" s="443">
        <v>0</v>
      </c>
      <c r="AD140" s="443">
        <v>0</v>
      </c>
      <c r="AE140" s="443">
        <v>0</v>
      </c>
      <c r="AF140" s="443">
        <v>0</v>
      </c>
      <c r="AG140" s="443">
        <v>0</v>
      </c>
      <c r="AH140" s="443">
        <v>0</v>
      </c>
      <c r="AI140" s="443">
        <v>0</v>
      </c>
      <c r="AJ140" s="443">
        <v>0</v>
      </c>
      <c r="AK140" s="443">
        <v>0</v>
      </c>
      <c r="AL140" s="443">
        <v>0</v>
      </c>
      <c r="AM140" s="443">
        <v>0</v>
      </c>
      <c r="AN140" s="443">
        <v>0</v>
      </c>
      <c r="AO140" s="443">
        <v>0</v>
      </c>
      <c r="AP140" s="443">
        <v>0</v>
      </c>
      <c r="AQ140" s="443">
        <v>0</v>
      </c>
      <c r="AR140" s="443">
        <v>0</v>
      </c>
    </row>
    <row r="141" spans="1:44" s="457" customFormat="1" ht="16.5" customHeight="1" x14ac:dyDescent="0.2">
      <c r="A141" s="448">
        <v>7</v>
      </c>
      <c r="B141" s="601">
        <f t="shared" si="119"/>
        <v>7</v>
      </c>
      <c r="C141" s="601" t="str">
        <f t="shared" si="119"/>
        <v>Total cheltuieli materiale</v>
      </c>
      <c r="D141" s="645">
        <f t="shared" si="116"/>
        <v>0</v>
      </c>
      <c r="E141" s="456">
        <f>SUM(E135:E140)</f>
        <v>0</v>
      </c>
      <c r="F141" s="456">
        <f t="shared" ref="F141:X141" si="120">SUM(F135:F140)</f>
        <v>0</v>
      </c>
      <c r="G141" s="456">
        <f t="shared" si="120"/>
        <v>0</v>
      </c>
      <c r="H141" s="456">
        <f t="shared" si="120"/>
        <v>0</v>
      </c>
      <c r="I141" s="456">
        <f t="shared" si="120"/>
        <v>0</v>
      </c>
      <c r="J141" s="456">
        <f t="shared" si="120"/>
        <v>0</v>
      </c>
      <c r="K141" s="456">
        <f t="shared" si="120"/>
        <v>0</v>
      </c>
      <c r="L141" s="456">
        <f t="shared" si="120"/>
        <v>0</v>
      </c>
      <c r="M141" s="456">
        <f t="shared" si="120"/>
        <v>0</v>
      </c>
      <c r="N141" s="456">
        <f t="shared" si="120"/>
        <v>0</v>
      </c>
      <c r="O141" s="456">
        <f t="shared" si="120"/>
        <v>0</v>
      </c>
      <c r="P141" s="456">
        <f t="shared" si="120"/>
        <v>0</v>
      </c>
      <c r="Q141" s="456">
        <f t="shared" si="120"/>
        <v>0</v>
      </c>
      <c r="R141" s="456">
        <f t="shared" si="120"/>
        <v>0</v>
      </c>
      <c r="S141" s="456">
        <f t="shared" si="120"/>
        <v>0</v>
      </c>
      <c r="T141" s="456">
        <f t="shared" si="120"/>
        <v>0</v>
      </c>
      <c r="U141" s="456">
        <f t="shared" si="120"/>
        <v>0</v>
      </c>
      <c r="V141" s="456">
        <f t="shared" si="120"/>
        <v>0</v>
      </c>
      <c r="W141" s="456">
        <f t="shared" si="120"/>
        <v>0</v>
      </c>
      <c r="X141" s="456">
        <f t="shared" si="120"/>
        <v>0</v>
      </c>
      <c r="Y141" s="456">
        <f t="shared" ref="Y141:AR141" si="121">SUM(Y135:Y140)</f>
        <v>0</v>
      </c>
      <c r="Z141" s="456">
        <f t="shared" si="121"/>
        <v>0</v>
      </c>
      <c r="AA141" s="456">
        <f t="shared" si="121"/>
        <v>0</v>
      </c>
      <c r="AB141" s="456">
        <f t="shared" si="121"/>
        <v>0</v>
      </c>
      <c r="AC141" s="456">
        <f t="shared" si="121"/>
        <v>0</v>
      </c>
      <c r="AD141" s="456">
        <f t="shared" si="121"/>
        <v>0</v>
      </c>
      <c r="AE141" s="456">
        <f t="shared" si="121"/>
        <v>0</v>
      </c>
      <c r="AF141" s="456">
        <f t="shared" si="121"/>
        <v>0</v>
      </c>
      <c r="AG141" s="456">
        <f t="shared" si="121"/>
        <v>0</v>
      </c>
      <c r="AH141" s="456">
        <f t="shared" si="121"/>
        <v>0</v>
      </c>
      <c r="AI141" s="456">
        <f t="shared" si="121"/>
        <v>0</v>
      </c>
      <c r="AJ141" s="456">
        <f t="shared" si="121"/>
        <v>0</v>
      </c>
      <c r="AK141" s="456">
        <f t="shared" si="121"/>
        <v>0</v>
      </c>
      <c r="AL141" s="456">
        <f t="shared" si="121"/>
        <v>0</v>
      </c>
      <c r="AM141" s="456">
        <f t="shared" si="121"/>
        <v>0</v>
      </c>
      <c r="AN141" s="456">
        <f t="shared" si="121"/>
        <v>0</v>
      </c>
      <c r="AO141" s="456">
        <f t="shared" si="121"/>
        <v>0</v>
      </c>
      <c r="AP141" s="456">
        <f t="shared" si="121"/>
        <v>0</v>
      </c>
      <c r="AQ141" s="456">
        <f t="shared" si="121"/>
        <v>0</v>
      </c>
      <c r="AR141" s="456">
        <f t="shared" si="121"/>
        <v>0</v>
      </c>
    </row>
    <row r="142" spans="1:44" s="448" customFormat="1" x14ac:dyDescent="0.2">
      <c r="A142" s="448">
        <v>8</v>
      </c>
      <c r="B142" s="601">
        <f t="shared" si="119"/>
        <v>8</v>
      </c>
      <c r="C142" s="601" t="str">
        <f t="shared" si="119"/>
        <v>Cheltuieli cu personalul angajat</v>
      </c>
      <c r="D142" s="645">
        <f t="shared" si="116"/>
        <v>0</v>
      </c>
      <c r="E142" s="306">
        <f>E143*E144*E145</f>
        <v>0</v>
      </c>
      <c r="F142" s="306">
        <f t="shared" ref="F142:X142" si="122">F143*F144*F145</f>
        <v>0</v>
      </c>
      <c r="G142" s="306">
        <f t="shared" si="122"/>
        <v>0</v>
      </c>
      <c r="H142" s="306">
        <f t="shared" si="122"/>
        <v>0</v>
      </c>
      <c r="I142" s="306">
        <f t="shared" si="122"/>
        <v>0</v>
      </c>
      <c r="J142" s="306">
        <f t="shared" si="122"/>
        <v>0</v>
      </c>
      <c r="K142" s="306">
        <f t="shared" si="122"/>
        <v>0</v>
      </c>
      <c r="L142" s="306">
        <f t="shared" si="122"/>
        <v>0</v>
      </c>
      <c r="M142" s="306">
        <f t="shared" si="122"/>
        <v>0</v>
      </c>
      <c r="N142" s="306">
        <f t="shared" si="122"/>
        <v>0</v>
      </c>
      <c r="O142" s="306">
        <f t="shared" si="122"/>
        <v>0</v>
      </c>
      <c r="P142" s="306">
        <f t="shared" si="122"/>
        <v>0</v>
      </c>
      <c r="Q142" s="306">
        <f t="shared" si="122"/>
        <v>0</v>
      </c>
      <c r="R142" s="306">
        <f t="shared" si="122"/>
        <v>0</v>
      </c>
      <c r="S142" s="306">
        <f t="shared" si="122"/>
        <v>0</v>
      </c>
      <c r="T142" s="306">
        <f t="shared" si="122"/>
        <v>0</v>
      </c>
      <c r="U142" s="306">
        <f t="shared" si="122"/>
        <v>0</v>
      </c>
      <c r="V142" s="306">
        <f t="shared" si="122"/>
        <v>0</v>
      </c>
      <c r="W142" s="306">
        <f t="shared" si="122"/>
        <v>0</v>
      </c>
      <c r="X142" s="306">
        <f t="shared" si="122"/>
        <v>0</v>
      </c>
      <c r="Y142" s="306">
        <f t="shared" ref="Y142:AR142" si="123">Y143*Y144*Y145</f>
        <v>0</v>
      </c>
      <c r="Z142" s="306">
        <f t="shared" si="123"/>
        <v>0</v>
      </c>
      <c r="AA142" s="306">
        <f t="shared" si="123"/>
        <v>0</v>
      </c>
      <c r="AB142" s="306">
        <f t="shared" si="123"/>
        <v>0</v>
      </c>
      <c r="AC142" s="306">
        <f t="shared" si="123"/>
        <v>0</v>
      </c>
      <c r="AD142" s="306">
        <f t="shared" si="123"/>
        <v>0</v>
      </c>
      <c r="AE142" s="306">
        <f t="shared" si="123"/>
        <v>0</v>
      </c>
      <c r="AF142" s="306">
        <f t="shared" si="123"/>
        <v>0</v>
      </c>
      <c r="AG142" s="306">
        <f t="shared" si="123"/>
        <v>0</v>
      </c>
      <c r="AH142" s="306">
        <f t="shared" si="123"/>
        <v>0</v>
      </c>
      <c r="AI142" s="306">
        <f t="shared" si="123"/>
        <v>0</v>
      </c>
      <c r="AJ142" s="306">
        <f t="shared" si="123"/>
        <v>0</v>
      </c>
      <c r="AK142" s="306">
        <f t="shared" si="123"/>
        <v>0</v>
      </c>
      <c r="AL142" s="306">
        <f t="shared" si="123"/>
        <v>0</v>
      </c>
      <c r="AM142" s="306">
        <f t="shared" si="123"/>
        <v>0</v>
      </c>
      <c r="AN142" s="306">
        <f t="shared" si="123"/>
        <v>0</v>
      </c>
      <c r="AO142" s="306">
        <f t="shared" si="123"/>
        <v>0</v>
      </c>
      <c r="AP142" s="306">
        <f t="shared" si="123"/>
        <v>0</v>
      </c>
      <c r="AQ142" s="306">
        <f t="shared" si="123"/>
        <v>0</v>
      </c>
      <c r="AR142" s="306">
        <f t="shared" si="123"/>
        <v>0</v>
      </c>
    </row>
    <row r="143" spans="1:44" s="437" customFormat="1" ht="11.25" customHeight="1" x14ac:dyDescent="0.2">
      <c r="A143" s="448">
        <v>9</v>
      </c>
      <c r="B143" s="601">
        <f t="shared" si="119"/>
        <v>9</v>
      </c>
      <c r="C143" s="601" t="str">
        <f t="shared" si="119"/>
        <v xml:space="preserve">    număr de angajați</v>
      </c>
      <c r="D143" s="645"/>
      <c r="E143" s="443"/>
      <c r="F143" s="443"/>
      <c r="G143" s="443"/>
      <c r="H143" s="443"/>
      <c r="I143" s="443"/>
      <c r="J143" s="443"/>
      <c r="K143" s="443"/>
      <c r="L143" s="443"/>
      <c r="M143" s="443"/>
      <c r="N143" s="443"/>
      <c r="O143" s="443"/>
      <c r="P143" s="443"/>
      <c r="Q143" s="443"/>
      <c r="R143" s="443"/>
      <c r="S143" s="443"/>
      <c r="T143" s="443"/>
      <c r="U143" s="443"/>
      <c r="V143" s="443"/>
      <c r="W143" s="443"/>
      <c r="X143" s="443"/>
      <c r="Y143" s="443"/>
      <c r="Z143" s="443"/>
      <c r="AA143" s="443"/>
      <c r="AB143" s="443"/>
      <c r="AC143" s="443"/>
      <c r="AD143" s="443"/>
      <c r="AE143" s="443"/>
      <c r="AF143" s="443"/>
      <c r="AG143" s="443"/>
      <c r="AH143" s="443"/>
      <c r="AI143" s="443"/>
      <c r="AJ143" s="443"/>
      <c r="AK143" s="443"/>
      <c r="AL143" s="443"/>
      <c r="AM143" s="443"/>
      <c r="AN143" s="443"/>
      <c r="AO143" s="443"/>
      <c r="AP143" s="443"/>
      <c r="AQ143" s="443"/>
      <c r="AR143" s="443"/>
    </row>
    <row r="144" spans="1:44" s="437" customFormat="1" ht="11.25" customHeight="1" x14ac:dyDescent="0.2">
      <c r="A144" s="448">
        <v>10</v>
      </c>
      <c r="B144" s="601">
        <f t="shared" si="119"/>
        <v>10</v>
      </c>
      <c r="C144" s="601" t="str">
        <f t="shared" si="119"/>
        <v xml:space="preserve">    salariul de bază prognozat/luna</v>
      </c>
      <c r="D144" s="645"/>
      <c r="E144" s="443"/>
      <c r="F144" s="443"/>
      <c r="G144" s="443"/>
      <c r="H144" s="443"/>
      <c r="I144" s="443"/>
      <c r="J144" s="443"/>
      <c r="K144" s="443"/>
      <c r="L144" s="443"/>
      <c r="M144" s="443"/>
      <c r="N144" s="443"/>
      <c r="O144" s="443"/>
      <c r="P144" s="443"/>
      <c r="Q144" s="443"/>
      <c r="R144" s="443"/>
      <c r="S144" s="443"/>
      <c r="T144" s="443"/>
      <c r="U144" s="443"/>
      <c r="V144" s="443"/>
      <c r="W144" s="443"/>
      <c r="X144" s="443"/>
      <c r="Y144" s="443"/>
      <c r="Z144" s="443"/>
      <c r="AA144" s="443"/>
      <c r="AB144" s="443"/>
      <c r="AC144" s="443"/>
      <c r="AD144" s="443"/>
      <c r="AE144" s="443"/>
      <c r="AF144" s="443"/>
      <c r="AG144" s="443"/>
      <c r="AH144" s="443"/>
      <c r="AI144" s="443"/>
      <c r="AJ144" s="443"/>
      <c r="AK144" s="443"/>
      <c r="AL144" s="443"/>
      <c r="AM144" s="443"/>
      <c r="AN144" s="443"/>
      <c r="AO144" s="443"/>
      <c r="AP144" s="443"/>
      <c r="AQ144" s="443"/>
      <c r="AR144" s="443"/>
    </row>
    <row r="145" spans="1:44" s="437" customFormat="1" ht="11.25" customHeight="1" x14ac:dyDescent="0.2">
      <c r="A145" s="448">
        <v>11</v>
      </c>
      <c r="B145" s="601">
        <f t="shared" si="119"/>
        <v>11</v>
      </c>
      <c r="C145" s="601" t="str">
        <f t="shared" si="119"/>
        <v xml:space="preserve">    numar de luni / an </v>
      </c>
      <c r="D145" s="645"/>
      <c r="E145" s="443"/>
      <c r="F145" s="443"/>
      <c r="G145" s="443"/>
      <c r="H145" s="443"/>
      <c r="I145" s="443"/>
      <c r="J145" s="443"/>
      <c r="K145" s="443"/>
      <c r="L145" s="443"/>
      <c r="M145" s="443"/>
      <c r="N145" s="443"/>
      <c r="O145" s="443"/>
      <c r="P145" s="443"/>
      <c r="Q145" s="443"/>
      <c r="R145" s="443"/>
      <c r="S145" s="443"/>
      <c r="T145" s="443"/>
      <c r="U145" s="443"/>
      <c r="V145" s="443"/>
      <c r="W145" s="443"/>
      <c r="X145" s="443"/>
      <c r="Y145" s="443"/>
      <c r="Z145" s="443"/>
      <c r="AA145" s="443"/>
      <c r="AB145" s="443"/>
      <c r="AC145" s="443"/>
      <c r="AD145" s="443"/>
      <c r="AE145" s="443"/>
      <c r="AF145" s="443"/>
      <c r="AG145" s="443"/>
      <c r="AH145" s="443"/>
      <c r="AI145" s="443"/>
      <c r="AJ145" s="443"/>
      <c r="AK145" s="443"/>
      <c r="AL145" s="443"/>
      <c r="AM145" s="443"/>
      <c r="AN145" s="443"/>
      <c r="AO145" s="443"/>
      <c r="AP145" s="443"/>
      <c r="AQ145" s="443"/>
      <c r="AR145" s="443"/>
    </row>
    <row r="146" spans="1:44" s="448" customFormat="1" ht="22.5" x14ac:dyDescent="0.2">
      <c r="A146" s="448">
        <v>12</v>
      </c>
      <c r="B146" s="601">
        <f t="shared" si="119"/>
        <v>12</v>
      </c>
      <c r="C146" s="601" t="str">
        <f t="shared" si="119"/>
        <v>Cheltuieli cu asigurarile si protectia sociala</v>
      </c>
      <c r="D146" s="645">
        <f t="shared" si="116"/>
        <v>0</v>
      </c>
      <c r="E146" s="443"/>
      <c r="F146" s="443"/>
      <c r="G146" s="443"/>
      <c r="H146" s="443"/>
      <c r="I146" s="443"/>
      <c r="J146" s="443"/>
      <c r="K146" s="443"/>
      <c r="L146" s="443"/>
      <c r="M146" s="443"/>
      <c r="N146" s="443"/>
      <c r="O146" s="443"/>
      <c r="P146" s="443"/>
      <c r="Q146" s="443"/>
      <c r="R146" s="443"/>
      <c r="S146" s="443"/>
      <c r="T146" s="443"/>
      <c r="U146" s="443"/>
      <c r="V146" s="443"/>
      <c r="W146" s="443"/>
      <c r="X146" s="443"/>
      <c r="Y146" s="443"/>
      <c r="Z146" s="443"/>
      <c r="AA146" s="443"/>
      <c r="AB146" s="443"/>
      <c r="AC146" s="443"/>
      <c r="AD146" s="443"/>
      <c r="AE146" s="443"/>
      <c r="AF146" s="443"/>
      <c r="AG146" s="443"/>
      <c r="AH146" s="443"/>
      <c r="AI146" s="443"/>
      <c r="AJ146" s="443"/>
      <c r="AK146" s="443"/>
      <c r="AL146" s="443"/>
      <c r="AM146" s="443"/>
      <c r="AN146" s="443"/>
      <c r="AO146" s="443"/>
      <c r="AP146" s="443"/>
      <c r="AQ146" s="443"/>
      <c r="AR146" s="443"/>
    </row>
    <row r="147" spans="1:44" s="446" customFormat="1" ht="15" customHeight="1" x14ac:dyDescent="0.2">
      <c r="A147" s="448">
        <v>13</v>
      </c>
      <c r="B147" s="601">
        <f t="shared" si="119"/>
        <v>13</v>
      </c>
      <c r="C147" s="601" t="str">
        <f t="shared" si="119"/>
        <v>Cheltuieli de personal</v>
      </c>
      <c r="D147" s="645">
        <f t="shared" si="116"/>
        <v>0</v>
      </c>
      <c r="E147" s="305">
        <f t="shared" ref="E147:X147" si="124">E142+E146</f>
        <v>0</v>
      </c>
      <c r="F147" s="305">
        <f t="shared" si="124"/>
        <v>0</v>
      </c>
      <c r="G147" s="305">
        <f t="shared" si="124"/>
        <v>0</v>
      </c>
      <c r="H147" s="305">
        <f t="shared" si="124"/>
        <v>0</v>
      </c>
      <c r="I147" s="305">
        <f t="shared" si="124"/>
        <v>0</v>
      </c>
      <c r="J147" s="305">
        <f t="shared" si="124"/>
        <v>0</v>
      </c>
      <c r="K147" s="305">
        <f t="shared" si="124"/>
        <v>0</v>
      </c>
      <c r="L147" s="305">
        <f t="shared" si="124"/>
        <v>0</v>
      </c>
      <c r="M147" s="305">
        <f t="shared" si="124"/>
        <v>0</v>
      </c>
      <c r="N147" s="305">
        <f t="shared" si="124"/>
        <v>0</v>
      </c>
      <c r="O147" s="305">
        <f t="shared" si="124"/>
        <v>0</v>
      </c>
      <c r="P147" s="305">
        <f t="shared" si="124"/>
        <v>0</v>
      </c>
      <c r="Q147" s="305">
        <f t="shared" si="124"/>
        <v>0</v>
      </c>
      <c r="R147" s="305">
        <f t="shared" si="124"/>
        <v>0</v>
      </c>
      <c r="S147" s="305">
        <f t="shared" si="124"/>
        <v>0</v>
      </c>
      <c r="T147" s="305">
        <f t="shared" si="124"/>
        <v>0</v>
      </c>
      <c r="U147" s="305">
        <f t="shared" si="124"/>
        <v>0</v>
      </c>
      <c r="V147" s="305">
        <f t="shared" si="124"/>
        <v>0</v>
      </c>
      <c r="W147" s="305">
        <f t="shared" si="124"/>
        <v>0</v>
      </c>
      <c r="X147" s="305">
        <f t="shared" si="124"/>
        <v>0</v>
      </c>
      <c r="Y147" s="305">
        <f t="shared" ref="Y147:AR147" si="125">Y142+Y146</f>
        <v>0</v>
      </c>
      <c r="Z147" s="305">
        <f t="shared" si="125"/>
        <v>0</v>
      </c>
      <c r="AA147" s="305">
        <f t="shared" si="125"/>
        <v>0</v>
      </c>
      <c r="AB147" s="305">
        <f t="shared" si="125"/>
        <v>0</v>
      </c>
      <c r="AC147" s="305">
        <f t="shared" si="125"/>
        <v>0</v>
      </c>
      <c r="AD147" s="305">
        <f t="shared" si="125"/>
        <v>0</v>
      </c>
      <c r="AE147" s="305">
        <f t="shared" si="125"/>
        <v>0</v>
      </c>
      <c r="AF147" s="305">
        <f t="shared" si="125"/>
        <v>0</v>
      </c>
      <c r="AG147" s="305">
        <f t="shared" si="125"/>
        <v>0</v>
      </c>
      <c r="AH147" s="305">
        <f t="shared" si="125"/>
        <v>0</v>
      </c>
      <c r="AI147" s="305">
        <f t="shared" si="125"/>
        <v>0</v>
      </c>
      <c r="AJ147" s="305">
        <f t="shared" si="125"/>
        <v>0</v>
      </c>
      <c r="AK147" s="305">
        <f t="shared" si="125"/>
        <v>0</v>
      </c>
      <c r="AL147" s="305">
        <f t="shared" si="125"/>
        <v>0</v>
      </c>
      <c r="AM147" s="305">
        <f t="shared" si="125"/>
        <v>0</v>
      </c>
      <c r="AN147" s="305">
        <f t="shared" si="125"/>
        <v>0</v>
      </c>
      <c r="AO147" s="305">
        <f t="shared" si="125"/>
        <v>0</v>
      </c>
      <c r="AP147" s="305">
        <f t="shared" si="125"/>
        <v>0</v>
      </c>
      <c r="AQ147" s="305">
        <f t="shared" si="125"/>
        <v>0</v>
      </c>
      <c r="AR147" s="305">
        <f t="shared" si="125"/>
        <v>0</v>
      </c>
    </row>
    <row r="148" spans="1:44" ht="22.5" x14ac:dyDescent="0.2">
      <c r="A148" s="448">
        <v>14</v>
      </c>
      <c r="B148" s="601">
        <f t="shared" si="119"/>
        <v>14</v>
      </c>
      <c r="C148" s="601" t="str">
        <f t="shared" si="119"/>
        <v>Cheltuieli de intretinere si reparatii capitale</v>
      </c>
      <c r="D148" s="645">
        <f t="shared" si="116"/>
        <v>0</v>
      </c>
      <c r="E148" s="443"/>
      <c r="F148" s="443"/>
      <c r="G148" s="443"/>
      <c r="H148" s="443"/>
      <c r="I148" s="443"/>
      <c r="J148" s="443"/>
      <c r="K148" s="443"/>
      <c r="L148" s="443"/>
      <c r="M148" s="443"/>
      <c r="N148" s="443"/>
      <c r="O148" s="443"/>
      <c r="P148" s="443"/>
      <c r="Q148" s="443"/>
      <c r="R148" s="443"/>
      <c r="S148" s="443"/>
      <c r="T148" s="443"/>
      <c r="U148" s="443"/>
      <c r="V148" s="443"/>
      <c r="W148" s="443"/>
      <c r="X148" s="443"/>
      <c r="Y148" s="443"/>
      <c r="Z148" s="443"/>
      <c r="AA148" s="443"/>
      <c r="AB148" s="443"/>
      <c r="AC148" s="443"/>
      <c r="AD148" s="443"/>
      <c r="AE148" s="443"/>
      <c r="AF148" s="443"/>
      <c r="AG148" s="443"/>
      <c r="AH148" s="443"/>
      <c r="AI148" s="443"/>
      <c r="AJ148" s="443"/>
      <c r="AK148" s="443"/>
      <c r="AL148" s="443"/>
      <c r="AM148" s="443"/>
      <c r="AN148" s="443"/>
      <c r="AO148" s="443"/>
      <c r="AP148" s="443"/>
      <c r="AQ148" s="443"/>
      <c r="AR148" s="443">
        <v>0</v>
      </c>
    </row>
    <row r="149" spans="1:44" ht="15" customHeight="1" x14ac:dyDescent="0.2">
      <c r="A149" s="448">
        <v>15</v>
      </c>
      <c r="B149" s="601">
        <f t="shared" si="119"/>
        <v>15</v>
      </c>
      <c r="C149" s="601" t="str">
        <f t="shared" si="119"/>
        <v>Cheltuieli generale de administratie</v>
      </c>
      <c r="D149" s="645">
        <f t="shared" si="116"/>
        <v>0</v>
      </c>
      <c r="E149" s="443"/>
      <c r="F149" s="443"/>
      <c r="G149" s="443"/>
      <c r="H149" s="443"/>
      <c r="I149" s="443"/>
      <c r="J149" s="443"/>
      <c r="K149" s="443"/>
      <c r="L149" s="443"/>
      <c r="M149" s="443"/>
      <c r="N149" s="443"/>
      <c r="O149" s="443"/>
      <c r="P149" s="443"/>
      <c r="Q149" s="443"/>
      <c r="R149" s="443"/>
      <c r="S149" s="443"/>
      <c r="T149" s="443"/>
      <c r="U149" s="443"/>
      <c r="V149" s="443"/>
      <c r="W149" s="443"/>
      <c r="X149" s="443"/>
      <c r="Y149" s="443"/>
      <c r="Z149" s="443"/>
      <c r="AA149" s="443"/>
      <c r="AB149" s="443"/>
      <c r="AC149" s="443"/>
      <c r="AD149" s="443"/>
      <c r="AE149" s="443"/>
      <c r="AF149" s="443"/>
      <c r="AG149" s="443"/>
      <c r="AH149" s="443"/>
      <c r="AI149" s="443"/>
      <c r="AJ149" s="443"/>
      <c r="AK149" s="443"/>
      <c r="AL149" s="443"/>
      <c r="AM149" s="443"/>
      <c r="AN149" s="443"/>
      <c r="AO149" s="443"/>
      <c r="AP149" s="443"/>
      <c r="AQ149" s="443"/>
      <c r="AR149" s="443">
        <v>0</v>
      </c>
    </row>
    <row r="150" spans="1:44" ht="15" customHeight="1" x14ac:dyDescent="0.2">
      <c r="A150" s="448">
        <v>16</v>
      </c>
      <c r="B150" s="601">
        <f t="shared" si="119"/>
        <v>16</v>
      </c>
      <c r="C150" s="601" t="str">
        <f t="shared" si="119"/>
        <v>Cheltuieli de vanzare si distributie</v>
      </c>
      <c r="D150" s="645">
        <f t="shared" si="116"/>
        <v>0</v>
      </c>
      <c r="E150" s="443"/>
      <c r="F150" s="443"/>
      <c r="G150" s="443"/>
      <c r="H150" s="443"/>
      <c r="I150" s="443"/>
      <c r="J150" s="443"/>
      <c r="K150" s="443"/>
      <c r="L150" s="443"/>
      <c r="M150" s="443"/>
      <c r="N150" s="443"/>
      <c r="O150" s="443"/>
      <c r="P150" s="443"/>
      <c r="Q150" s="443"/>
      <c r="R150" s="443"/>
      <c r="S150" s="443"/>
      <c r="T150" s="443"/>
      <c r="U150" s="443"/>
      <c r="V150" s="443"/>
      <c r="W150" s="443"/>
      <c r="X150" s="443"/>
      <c r="Y150" s="443"/>
      <c r="Z150" s="443"/>
      <c r="AA150" s="443"/>
      <c r="AB150" s="443"/>
      <c r="AC150" s="443"/>
      <c r="AD150" s="443"/>
      <c r="AE150" s="443"/>
      <c r="AF150" s="443"/>
      <c r="AG150" s="443"/>
      <c r="AH150" s="443"/>
      <c r="AI150" s="443"/>
      <c r="AJ150" s="443"/>
      <c r="AK150" s="443"/>
      <c r="AL150" s="443"/>
      <c r="AM150" s="443"/>
      <c r="AN150" s="443"/>
      <c r="AO150" s="443"/>
      <c r="AP150" s="443"/>
      <c r="AQ150" s="443"/>
      <c r="AR150" s="443">
        <v>0</v>
      </c>
    </row>
    <row r="151" spans="1:44" ht="15" customHeight="1" x14ac:dyDescent="0.2">
      <c r="A151" s="448">
        <v>17</v>
      </c>
      <c r="B151" s="601">
        <f t="shared" si="119"/>
        <v>17</v>
      </c>
      <c r="C151" s="601" t="str">
        <f t="shared" si="119"/>
        <v>Cheltuieli cu concesiunile</v>
      </c>
      <c r="D151" s="645">
        <f t="shared" si="116"/>
        <v>0</v>
      </c>
      <c r="E151" s="443"/>
      <c r="F151" s="443"/>
      <c r="G151" s="443"/>
      <c r="H151" s="443"/>
      <c r="I151" s="443"/>
      <c r="J151" s="443"/>
      <c r="K151" s="443"/>
      <c r="L151" s="443"/>
      <c r="M151" s="443"/>
      <c r="N151" s="443"/>
      <c r="O151" s="443"/>
      <c r="P151" s="443"/>
      <c r="Q151" s="443"/>
      <c r="R151" s="443"/>
      <c r="S151" s="443"/>
      <c r="T151" s="443"/>
      <c r="U151" s="443"/>
      <c r="V151" s="443"/>
      <c r="W151" s="443"/>
      <c r="X151" s="443"/>
      <c r="Y151" s="443"/>
      <c r="Z151" s="443"/>
      <c r="AA151" s="443"/>
      <c r="AB151" s="443"/>
      <c r="AC151" s="443"/>
      <c r="AD151" s="443"/>
      <c r="AE151" s="443"/>
      <c r="AF151" s="443"/>
      <c r="AG151" s="443"/>
      <c r="AH151" s="443"/>
      <c r="AI151" s="443"/>
      <c r="AJ151" s="443"/>
      <c r="AK151" s="443"/>
      <c r="AL151" s="443"/>
      <c r="AM151" s="443"/>
      <c r="AN151" s="443"/>
      <c r="AO151" s="443"/>
      <c r="AP151" s="443"/>
      <c r="AQ151" s="443"/>
      <c r="AR151" s="443">
        <v>0</v>
      </c>
    </row>
    <row r="152" spans="1:44" ht="15" customHeight="1" x14ac:dyDescent="0.2">
      <c r="A152" s="448">
        <v>18</v>
      </c>
      <c r="B152" s="601">
        <f t="shared" si="119"/>
        <v>18</v>
      </c>
      <c r="C152" s="601" t="str">
        <f t="shared" si="119"/>
        <v>Cheltuieli cu logistica</v>
      </c>
      <c r="D152" s="645">
        <f t="shared" si="116"/>
        <v>0</v>
      </c>
      <c r="E152" s="443"/>
      <c r="F152" s="443"/>
      <c r="G152" s="443"/>
      <c r="H152" s="443"/>
      <c r="I152" s="443"/>
      <c r="J152" s="443"/>
      <c r="K152" s="443"/>
      <c r="L152" s="443"/>
      <c r="M152" s="443"/>
      <c r="N152" s="443"/>
      <c r="O152" s="443"/>
      <c r="P152" s="443"/>
      <c r="Q152" s="443"/>
      <c r="R152" s="443"/>
      <c r="S152" s="443"/>
      <c r="T152" s="443"/>
      <c r="U152" s="443"/>
      <c r="V152" s="443"/>
      <c r="W152" s="443"/>
      <c r="X152" s="443"/>
      <c r="Y152" s="443"/>
      <c r="Z152" s="443"/>
      <c r="AA152" s="443"/>
      <c r="AB152" s="443"/>
      <c r="AC152" s="443"/>
      <c r="AD152" s="443"/>
      <c r="AE152" s="443"/>
      <c r="AF152" s="443"/>
      <c r="AG152" s="443"/>
      <c r="AH152" s="443"/>
      <c r="AI152" s="443"/>
      <c r="AJ152" s="443"/>
      <c r="AK152" s="443"/>
      <c r="AL152" s="443"/>
      <c r="AM152" s="443"/>
      <c r="AN152" s="443"/>
      <c r="AO152" s="443"/>
      <c r="AP152" s="443"/>
      <c r="AQ152" s="443"/>
      <c r="AR152" s="443">
        <v>0</v>
      </c>
    </row>
    <row r="153" spans="1:44" ht="15" customHeight="1" x14ac:dyDescent="0.2">
      <c r="A153" s="448">
        <v>19</v>
      </c>
      <c r="B153" s="601">
        <f t="shared" si="119"/>
        <v>19</v>
      </c>
      <c r="C153" s="601" t="str">
        <f t="shared" si="119"/>
        <v>Cheltuieli cu diseminarea rezultatelor</v>
      </c>
      <c r="D153" s="645">
        <f t="shared" si="116"/>
        <v>0</v>
      </c>
      <c r="E153" s="443"/>
      <c r="F153" s="443"/>
      <c r="G153" s="443"/>
      <c r="H153" s="443"/>
      <c r="I153" s="443"/>
      <c r="J153" s="443"/>
      <c r="K153" s="443"/>
      <c r="L153" s="443"/>
      <c r="M153" s="443"/>
      <c r="N153" s="443"/>
      <c r="O153" s="443"/>
      <c r="P153" s="443"/>
      <c r="Q153" s="443"/>
      <c r="R153" s="443"/>
      <c r="S153" s="443"/>
      <c r="T153" s="443"/>
      <c r="U153" s="443"/>
      <c r="V153" s="443"/>
      <c r="W153" s="443"/>
      <c r="X153" s="443"/>
      <c r="Y153" s="443"/>
      <c r="Z153" s="443"/>
      <c r="AA153" s="443"/>
      <c r="AB153" s="443"/>
      <c r="AC153" s="443"/>
      <c r="AD153" s="443"/>
      <c r="AE153" s="443"/>
      <c r="AF153" s="443"/>
      <c r="AG153" s="443"/>
      <c r="AH153" s="443"/>
      <c r="AI153" s="443"/>
      <c r="AJ153" s="443"/>
      <c r="AK153" s="443"/>
      <c r="AL153" s="443"/>
      <c r="AM153" s="443"/>
      <c r="AN153" s="443"/>
      <c r="AO153" s="443"/>
      <c r="AP153" s="443"/>
      <c r="AQ153" s="443"/>
      <c r="AR153" s="443">
        <v>0</v>
      </c>
    </row>
    <row r="154" spans="1:44" s="448" customFormat="1" ht="15" customHeight="1" x14ac:dyDescent="0.2">
      <c r="A154" s="448">
        <v>20</v>
      </c>
      <c r="B154" s="601">
        <f t="shared" si="119"/>
        <v>20</v>
      </c>
      <c r="C154" s="601" t="str">
        <f t="shared" si="119"/>
        <v>Alte cheltuieli operationale</v>
      </c>
      <c r="D154" s="645">
        <f t="shared" si="116"/>
        <v>0</v>
      </c>
      <c r="E154" s="443"/>
      <c r="F154" s="443"/>
      <c r="G154" s="443"/>
      <c r="H154" s="443"/>
      <c r="I154" s="443"/>
      <c r="J154" s="443"/>
      <c r="K154" s="443"/>
      <c r="L154" s="443"/>
      <c r="M154" s="443"/>
      <c r="N154" s="443"/>
      <c r="O154" s="443"/>
      <c r="P154" s="443"/>
      <c r="Q154" s="443"/>
      <c r="R154" s="443"/>
      <c r="S154" s="443"/>
      <c r="T154" s="443"/>
      <c r="U154" s="443"/>
      <c r="V154" s="443"/>
      <c r="W154" s="443"/>
      <c r="X154" s="443"/>
      <c r="Y154" s="443"/>
      <c r="Z154" s="443"/>
      <c r="AA154" s="443"/>
      <c r="AB154" s="443"/>
      <c r="AC154" s="443"/>
      <c r="AD154" s="443"/>
      <c r="AE154" s="443"/>
      <c r="AF154" s="443"/>
      <c r="AG154" s="443"/>
      <c r="AH154" s="443"/>
      <c r="AI154" s="443"/>
      <c r="AJ154" s="443"/>
      <c r="AK154" s="443"/>
      <c r="AL154" s="443"/>
      <c r="AM154" s="443"/>
      <c r="AN154" s="443"/>
      <c r="AO154" s="443"/>
      <c r="AP154" s="443"/>
      <c r="AQ154" s="443"/>
      <c r="AR154" s="443">
        <v>0</v>
      </c>
    </row>
    <row r="155" spans="1:44" s="448" customFormat="1" ht="15" customHeight="1" x14ac:dyDescent="0.2">
      <c r="A155" s="448">
        <v>21</v>
      </c>
      <c r="B155" s="601">
        <f t="shared" ref="B155:C169" si="126">B61</f>
        <v>21</v>
      </c>
      <c r="C155" s="601" t="str">
        <f t="shared" si="126"/>
        <v>Cheltuieli cu pregătirea profesională</v>
      </c>
      <c r="D155" s="645">
        <f t="shared" si="116"/>
        <v>0</v>
      </c>
      <c r="E155" s="443"/>
      <c r="F155" s="443"/>
      <c r="G155" s="443"/>
      <c r="H155" s="443"/>
      <c r="I155" s="443"/>
      <c r="J155" s="443"/>
      <c r="K155" s="443"/>
      <c r="L155" s="443"/>
      <c r="M155" s="443"/>
      <c r="N155" s="443"/>
      <c r="O155" s="443"/>
      <c r="P155" s="443"/>
      <c r="Q155" s="443"/>
      <c r="R155" s="443"/>
      <c r="S155" s="443"/>
      <c r="T155" s="443"/>
      <c r="U155" s="443"/>
      <c r="V155" s="443"/>
      <c r="W155" s="443"/>
      <c r="X155" s="443"/>
      <c r="Y155" s="443"/>
      <c r="Z155" s="443"/>
      <c r="AA155" s="443"/>
      <c r="AB155" s="443"/>
      <c r="AC155" s="443"/>
      <c r="AD155" s="443"/>
      <c r="AE155" s="443"/>
      <c r="AF155" s="443"/>
      <c r="AG155" s="443"/>
      <c r="AH155" s="443"/>
      <c r="AI155" s="443"/>
      <c r="AJ155" s="443"/>
      <c r="AK155" s="443"/>
      <c r="AL155" s="443"/>
      <c r="AM155" s="443"/>
      <c r="AN155" s="443"/>
      <c r="AO155" s="443"/>
      <c r="AP155" s="443"/>
      <c r="AQ155" s="443"/>
      <c r="AR155" s="443">
        <v>0</v>
      </c>
    </row>
    <row r="156" spans="1:44" s="448" customFormat="1" ht="22.5" x14ac:dyDescent="0.2">
      <c r="A156" s="448">
        <v>22</v>
      </c>
      <c r="B156" s="601">
        <f t="shared" si="126"/>
        <v>22</v>
      </c>
      <c r="C156" s="601" t="str">
        <f t="shared" si="126"/>
        <v>Cheltuieli cu evaluarea periodică a elevilor</v>
      </c>
      <c r="D156" s="645">
        <f t="shared" si="116"/>
        <v>0</v>
      </c>
      <c r="E156" s="443"/>
      <c r="F156" s="443"/>
      <c r="G156" s="443"/>
      <c r="H156" s="443"/>
      <c r="I156" s="443"/>
      <c r="J156" s="443"/>
      <c r="K156" s="443"/>
      <c r="L156" s="443"/>
      <c r="M156" s="443"/>
      <c r="N156" s="443"/>
      <c r="O156" s="443"/>
      <c r="P156" s="443"/>
      <c r="Q156" s="443"/>
      <c r="R156" s="443"/>
      <c r="S156" s="443"/>
      <c r="T156" s="443"/>
      <c r="U156" s="443"/>
      <c r="V156" s="443"/>
      <c r="W156" s="443"/>
      <c r="X156" s="443"/>
      <c r="Y156" s="443"/>
      <c r="Z156" s="443"/>
      <c r="AA156" s="443"/>
      <c r="AB156" s="443"/>
      <c r="AC156" s="443"/>
      <c r="AD156" s="443"/>
      <c r="AE156" s="443"/>
      <c r="AF156" s="443"/>
      <c r="AG156" s="443"/>
      <c r="AH156" s="443"/>
      <c r="AI156" s="443"/>
      <c r="AJ156" s="443"/>
      <c r="AK156" s="443"/>
      <c r="AL156" s="443"/>
      <c r="AM156" s="443"/>
      <c r="AN156" s="443"/>
      <c r="AO156" s="443"/>
      <c r="AP156" s="443"/>
      <c r="AQ156" s="443"/>
      <c r="AR156" s="443">
        <v>0</v>
      </c>
    </row>
    <row r="157" spans="1:44" s="448" customFormat="1" ht="45" x14ac:dyDescent="0.2">
      <c r="A157" s="448">
        <v>23</v>
      </c>
      <c r="B157" s="601">
        <f t="shared" si="126"/>
        <v>23</v>
      </c>
      <c r="C157" s="601" t="str">
        <f t="shared" si="126"/>
        <v>Cheltuieli pentru asigurarea securității și sănătății în muncă, pentru personalul
angajat, preșcolari și elevi;</v>
      </c>
      <c r="D157" s="645">
        <f t="shared" si="116"/>
        <v>0</v>
      </c>
      <c r="E157" s="443"/>
      <c r="F157" s="443"/>
      <c r="G157" s="443"/>
      <c r="H157" s="443"/>
      <c r="I157" s="443"/>
      <c r="J157" s="443"/>
      <c r="K157" s="443"/>
      <c r="L157" s="443"/>
      <c r="M157" s="443"/>
      <c r="N157" s="443"/>
      <c r="O157" s="443"/>
      <c r="P157" s="443"/>
      <c r="Q157" s="443"/>
      <c r="R157" s="443"/>
      <c r="S157" s="443"/>
      <c r="T157" s="443"/>
      <c r="U157" s="443"/>
      <c r="V157" s="443"/>
      <c r="W157" s="443"/>
      <c r="X157" s="443"/>
      <c r="Y157" s="443"/>
      <c r="Z157" s="443"/>
      <c r="AA157" s="443"/>
      <c r="AB157" s="443"/>
      <c r="AC157" s="443"/>
      <c r="AD157" s="443"/>
      <c r="AE157" s="443"/>
      <c r="AF157" s="443"/>
      <c r="AG157" s="443"/>
      <c r="AH157" s="443"/>
      <c r="AI157" s="443"/>
      <c r="AJ157" s="443"/>
      <c r="AK157" s="443"/>
      <c r="AL157" s="443"/>
      <c r="AM157" s="443"/>
      <c r="AN157" s="443"/>
      <c r="AO157" s="443"/>
      <c r="AP157" s="443"/>
      <c r="AQ157" s="443"/>
      <c r="AR157" s="443">
        <v>0</v>
      </c>
    </row>
    <row r="158" spans="1:44" s="448" customFormat="1" ht="15" customHeight="1" x14ac:dyDescent="0.2">
      <c r="A158" s="448">
        <v>24</v>
      </c>
      <c r="B158" s="601">
        <f t="shared" si="126"/>
        <v>24</v>
      </c>
      <c r="C158" s="601" t="str">
        <f t="shared" si="126"/>
        <v>Cheltuieli cu bursele elevilor;</v>
      </c>
      <c r="D158" s="645">
        <f t="shared" si="116"/>
        <v>0</v>
      </c>
      <c r="E158" s="443"/>
      <c r="F158" s="443"/>
      <c r="G158" s="443"/>
      <c r="H158" s="443"/>
      <c r="I158" s="443"/>
      <c r="J158" s="443"/>
      <c r="K158" s="443"/>
      <c r="L158" s="443"/>
      <c r="M158" s="443"/>
      <c r="N158" s="443"/>
      <c r="O158" s="443"/>
      <c r="P158" s="443"/>
      <c r="Q158" s="443"/>
      <c r="R158" s="443"/>
      <c r="S158" s="443"/>
      <c r="T158" s="443"/>
      <c r="U158" s="443"/>
      <c r="V158" s="443"/>
      <c r="W158" s="443"/>
      <c r="X158" s="443"/>
      <c r="Y158" s="443"/>
      <c r="Z158" s="443"/>
      <c r="AA158" s="443"/>
      <c r="AB158" s="443"/>
      <c r="AC158" s="443"/>
      <c r="AD158" s="443"/>
      <c r="AE158" s="443"/>
      <c r="AF158" s="443"/>
      <c r="AG158" s="443"/>
      <c r="AH158" s="443"/>
      <c r="AI158" s="443"/>
      <c r="AJ158" s="443"/>
      <c r="AK158" s="443"/>
      <c r="AL158" s="443"/>
      <c r="AM158" s="443"/>
      <c r="AN158" s="443"/>
      <c r="AO158" s="443"/>
      <c r="AP158" s="443"/>
      <c r="AQ158" s="443"/>
      <c r="AR158" s="443">
        <v>0</v>
      </c>
    </row>
    <row r="159" spans="1:44" s="448" customFormat="1" ht="15" customHeight="1" x14ac:dyDescent="0.2">
      <c r="A159" s="448">
        <v>25</v>
      </c>
      <c r="B159" s="601">
        <f t="shared" si="126"/>
        <v>25</v>
      </c>
      <c r="C159" s="601" t="str">
        <f t="shared" si="126"/>
        <v>Cheltuieli pentru transportul elevilor;</v>
      </c>
      <c r="D159" s="645">
        <f t="shared" si="116"/>
        <v>0</v>
      </c>
      <c r="E159" s="443"/>
      <c r="F159" s="443"/>
      <c r="G159" s="443"/>
      <c r="H159" s="443"/>
      <c r="I159" s="443"/>
      <c r="J159" s="443"/>
      <c r="K159" s="443"/>
      <c r="L159" s="443"/>
      <c r="M159" s="443"/>
      <c r="N159" s="443"/>
      <c r="O159" s="443"/>
      <c r="P159" s="443"/>
      <c r="Q159" s="443"/>
      <c r="R159" s="443"/>
      <c r="S159" s="443"/>
      <c r="T159" s="443"/>
      <c r="U159" s="443"/>
      <c r="V159" s="443"/>
      <c r="W159" s="443"/>
      <c r="X159" s="443"/>
      <c r="Y159" s="443"/>
      <c r="Z159" s="443"/>
      <c r="AA159" s="443"/>
      <c r="AB159" s="443"/>
      <c r="AC159" s="443"/>
      <c r="AD159" s="443"/>
      <c r="AE159" s="443"/>
      <c r="AF159" s="443"/>
      <c r="AG159" s="443"/>
      <c r="AH159" s="443"/>
      <c r="AI159" s="443"/>
      <c r="AJ159" s="443"/>
      <c r="AK159" s="443"/>
      <c r="AL159" s="443"/>
      <c r="AM159" s="443"/>
      <c r="AN159" s="443"/>
      <c r="AO159" s="443"/>
      <c r="AP159" s="443"/>
      <c r="AQ159" s="443"/>
      <c r="AR159" s="443">
        <v>0</v>
      </c>
    </row>
    <row r="160" spans="1:44" s="448" customFormat="1" ht="33.75" x14ac:dyDescent="0.2">
      <c r="A160" s="448">
        <v>26</v>
      </c>
      <c r="B160" s="601">
        <f t="shared" si="126"/>
        <v>26</v>
      </c>
      <c r="C160" s="601" t="str">
        <f t="shared" si="126"/>
        <v>Cheltuielile pentru naveta cadrelor didactice și a personalului didactic auxiliar;</v>
      </c>
      <c r="D160" s="645">
        <f t="shared" si="116"/>
        <v>0</v>
      </c>
      <c r="E160" s="443"/>
      <c r="F160" s="443"/>
      <c r="G160" s="443"/>
      <c r="H160" s="443"/>
      <c r="I160" s="443"/>
      <c r="J160" s="443"/>
      <c r="K160" s="443"/>
      <c r="L160" s="443"/>
      <c r="M160" s="443"/>
      <c r="N160" s="443"/>
      <c r="O160" s="443"/>
      <c r="P160" s="443"/>
      <c r="Q160" s="443"/>
      <c r="R160" s="443"/>
      <c r="S160" s="443"/>
      <c r="T160" s="443"/>
      <c r="U160" s="443"/>
      <c r="V160" s="443"/>
      <c r="W160" s="443"/>
      <c r="X160" s="443"/>
      <c r="Y160" s="443"/>
      <c r="Z160" s="443"/>
      <c r="AA160" s="443"/>
      <c r="AB160" s="443"/>
      <c r="AC160" s="443"/>
      <c r="AD160" s="443"/>
      <c r="AE160" s="443"/>
      <c r="AF160" s="443"/>
      <c r="AG160" s="443"/>
      <c r="AH160" s="443"/>
      <c r="AI160" s="443"/>
      <c r="AJ160" s="443"/>
      <c r="AK160" s="443"/>
      <c r="AL160" s="443"/>
      <c r="AM160" s="443"/>
      <c r="AN160" s="443"/>
      <c r="AO160" s="443"/>
      <c r="AP160" s="443"/>
      <c r="AQ160" s="443"/>
      <c r="AR160" s="443">
        <v>0</v>
      </c>
    </row>
    <row r="161" spans="1:44" s="448" customFormat="1" ht="67.5" x14ac:dyDescent="0.2">
      <c r="A161" s="448">
        <v>27</v>
      </c>
      <c r="B161" s="601">
        <f t="shared" si="126"/>
        <v>27</v>
      </c>
      <c r="C161" s="601" t="str">
        <f t="shared" si="126"/>
        <v>Cheltuieli pentru examinarea medicală obligatorie periodică a salariaților din
învățământul preuniversitar, cu excepția celor care, potrivit legii, se
efectuează gratuit;</v>
      </c>
      <c r="D161" s="645">
        <f t="shared" si="116"/>
        <v>0</v>
      </c>
      <c r="E161" s="443"/>
      <c r="F161" s="443"/>
      <c r="G161" s="443"/>
      <c r="H161" s="443"/>
      <c r="I161" s="443"/>
      <c r="J161" s="443"/>
      <c r="K161" s="443"/>
      <c r="L161" s="443"/>
      <c r="M161" s="443"/>
      <c r="N161" s="443"/>
      <c r="O161" s="443"/>
      <c r="P161" s="443"/>
      <c r="Q161" s="443"/>
      <c r="R161" s="443"/>
      <c r="S161" s="443"/>
      <c r="T161" s="443"/>
      <c r="U161" s="443"/>
      <c r="V161" s="443"/>
      <c r="W161" s="443"/>
      <c r="X161" s="443"/>
      <c r="Y161" s="443"/>
      <c r="Z161" s="443"/>
      <c r="AA161" s="443"/>
      <c r="AB161" s="443"/>
      <c r="AC161" s="443"/>
      <c r="AD161" s="443"/>
      <c r="AE161" s="443"/>
      <c r="AF161" s="443"/>
      <c r="AG161" s="443"/>
      <c r="AH161" s="443"/>
      <c r="AI161" s="443"/>
      <c r="AJ161" s="443"/>
      <c r="AK161" s="443"/>
      <c r="AL161" s="443"/>
      <c r="AM161" s="443"/>
      <c r="AN161" s="443"/>
      <c r="AO161" s="443"/>
      <c r="AP161" s="443"/>
      <c r="AQ161" s="443"/>
      <c r="AR161" s="443">
        <v>0</v>
      </c>
    </row>
    <row r="162" spans="1:44" s="448" customFormat="1" ht="36.6" customHeight="1" x14ac:dyDescent="0.2">
      <c r="A162" s="448">
        <v>28</v>
      </c>
      <c r="B162" s="601">
        <f t="shared" si="126"/>
        <v>28</v>
      </c>
      <c r="C162" s="601" t="str">
        <f t="shared" si="126"/>
        <v>Cheltuielile cu subvenții pentru internate și cantine;</v>
      </c>
      <c r="D162" s="645">
        <f t="shared" si="116"/>
        <v>0</v>
      </c>
      <c r="E162" s="443"/>
      <c r="F162" s="443"/>
      <c r="G162" s="443"/>
      <c r="H162" s="443"/>
      <c r="I162" s="443"/>
      <c r="J162" s="443"/>
      <c r="K162" s="443"/>
      <c r="L162" s="443"/>
      <c r="M162" s="443"/>
      <c r="N162" s="443"/>
      <c r="O162" s="443"/>
      <c r="P162" s="443"/>
      <c r="Q162" s="443"/>
      <c r="R162" s="443"/>
      <c r="S162" s="443"/>
      <c r="T162" s="443"/>
      <c r="U162" s="443"/>
      <c r="V162" s="443"/>
      <c r="W162" s="443"/>
      <c r="X162" s="443"/>
      <c r="Y162" s="443"/>
      <c r="Z162" s="443"/>
      <c r="AA162" s="443"/>
      <c r="AB162" s="443"/>
      <c r="AC162" s="443"/>
      <c r="AD162" s="443"/>
      <c r="AE162" s="443"/>
      <c r="AF162" s="443"/>
      <c r="AG162" s="443"/>
      <c r="AH162" s="443"/>
      <c r="AI162" s="443"/>
      <c r="AJ162" s="443"/>
      <c r="AK162" s="443"/>
      <c r="AL162" s="443"/>
      <c r="AM162" s="443"/>
      <c r="AN162" s="443"/>
      <c r="AO162" s="443"/>
      <c r="AP162" s="443"/>
      <c r="AQ162" s="443"/>
      <c r="AR162" s="443">
        <v>0</v>
      </c>
    </row>
    <row r="163" spans="1:44" s="448" customFormat="1" ht="45" x14ac:dyDescent="0.2">
      <c r="B163" s="601">
        <f t="shared" si="126"/>
        <v>29</v>
      </c>
      <c r="C163" s="601" t="str">
        <f t="shared" si="126"/>
        <v>cheltuieli pentru concursuri școlare și activități educative extrașcolare
organizate în cadrul sistemului de învățământ;</v>
      </c>
      <c r="D163" s="645">
        <f t="shared" si="116"/>
        <v>0</v>
      </c>
      <c r="E163" s="443"/>
      <c r="F163" s="443"/>
      <c r="G163" s="443"/>
      <c r="H163" s="443"/>
      <c r="I163" s="443"/>
      <c r="J163" s="443"/>
      <c r="K163" s="443"/>
      <c r="L163" s="443"/>
      <c r="M163" s="443"/>
      <c r="N163" s="443"/>
      <c r="O163" s="443"/>
      <c r="P163" s="443"/>
      <c r="Q163" s="443"/>
      <c r="R163" s="443"/>
      <c r="S163" s="443"/>
      <c r="T163" s="443"/>
      <c r="U163" s="443"/>
      <c r="V163" s="443"/>
      <c r="W163" s="443"/>
      <c r="X163" s="443"/>
      <c r="Y163" s="443"/>
      <c r="Z163" s="443"/>
      <c r="AA163" s="443"/>
      <c r="AB163" s="443"/>
      <c r="AC163" s="443"/>
      <c r="AD163" s="443"/>
      <c r="AE163" s="443"/>
      <c r="AF163" s="443"/>
      <c r="AG163" s="443"/>
      <c r="AH163" s="443"/>
      <c r="AI163" s="443"/>
      <c r="AJ163" s="443"/>
      <c r="AK163" s="443"/>
      <c r="AL163" s="443"/>
      <c r="AM163" s="443"/>
      <c r="AN163" s="443"/>
      <c r="AO163" s="443"/>
      <c r="AP163" s="443"/>
      <c r="AQ163" s="443"/>
      <c r="AR163" s="443">
        <v>0</v>
      </c>
    </row>
    <row r="164" spans="1:44" s="448" customFormat="1" ht="25.9" hidden="1" customHeight="1" x14ac:dyDescent="0.2">
      <c r="B164" s="601">
        <f t="shared" si="126"/>
        <v>30</v>
      </c>
      <c r="C164" s="601">
        <f t="shared" si="126"/>
        <v>0</v>
      </c>
      <c r="D164" s="645">
        <f t="shared" si="116"/>
        <v>0</v>
      </c>
      <c r="E164" s="443"/>
      <c r="F164" s="443"/>
      <c r="G164" s="443"/>
      <c r="H164" s="443"/>
      <c r="I164" s="443"/>
      <c r="J164" s="443"/>
      <c r="K164" s="443"/>
      <c r="L164" s="443"/>
      <c r="M164" s="443"/>
      <c r="N164" s="443"/>
      <c r="O164" s="443"/>
      <c r="P164" s="443"/>
      <c r="Q164" s="443"/>
      <c r="R164" s="443"/>
      <c r="S164" s="443"/>
      <c r="T164" s="443"/>
      <c r="U164" s="443"/>
      <c r="V164" s="443"/>
      <c r="W164" s="443"/>
      <c r="X164" s="443"/>
      <c r="Y164" s="443"/>
      <c r="Z164" s="443"/>
      <c r="AA164" s="443"/>
      <c r="AB164" s="443"/>
      <c r="AC164" s="443"/>
      <c r="AD164" s="443"/>
      <c r="AE164" s="443"/>
      <c r="AF164" s="443"/>
      <c r="AG164" s="443"/>
      <c r="AH164" s="443"/>
      <c r="AI164" s="443"/>
      <c r="AJ164" s="443"/>
      <c r="AK164" s="443"/>
      <c r="AL164" s="443"/>
      <c r="AM164" s="443"/>
      <c r="AN164" s="443"/>
      <c r="AO164" s="443"/>
      <c r="AP164" s="443"/>
      <c r="AQ164" s="443"/>
      <c r="AR164" s="443">
        <v>0</v>
      </c>
    </row>
    <row r="165" spans="1:44" s="448" customFormat="1" ht="25.9" customHeight="1" x14ac:dyDescent="0.2">
      <c r="B165" s="601">
        <f t="shared" si="126"/>
        <v>31</v>
      </c>
      <c r="C165" s="601" t="str">
        <f t="shared" si="126"/>
        <v>Cheltuieli cu  cu medicamentele, reactivi şi materiale sanitare</v>
      </c>
      <c r="D165" s="645">
        <f t="shared" si="116"/>
        <v>0</v>
      </c>
      <c r="E165" s="443"/>
      <c r="F165" s="443"/>
      <c r="G165" s="443"/>
      <c r="H165" s="443"/>
      <c r="I165" s="443"/>
      <c r="J165" s="443"/>
      <c r="K165" s="443"/>
      <c r="L165" s="443"/>
      <c r="M165" s="443"/>
      <c r="N165" s="443"/>
      <c r="O165" s="443"/>
      <c r="P165" s="443"/>
      <c r="Q165" s="443"/>
      <c r="R165" s="443"/>
      <c r="S165" s="443"/>
      <c r="T165" s="443"/>
      <c r="U165" s="443"/>
      <c r="V165" s="443"/>
      <c r="W165" s="443"/>
      <c r="X165" s="443"/>
      <c r="Y165" s="443"/>
      <c r="Z165" s="443"/>
      <c r="AA165" s="443"/>
      <c r="AB165" s="443"/>
      <c r="AC165" s="443"/>
      <c r="AD165" s="443"/>
      <c r="AE165" s="443"/>
      <c r="AF165" s="443"/>
      <c r="AG165" s="443"/>
      <c r="AH165" s="443"/>
      <c r="AI165" s="443"/>
      <c r="AJ165" s="443"/>
      <c r="AK165" s="443"/>
      <c r="AL165" s="443"/>
      <c r="AM165" s="443"/>
      <c r="AN165" s="443"/>
      <c r="AO165" s="443"/>
      <c r="AP165" s="443"/>
      <c r="AQ165" s="443"/>
      <c r="AR165" s="443">
        <v>0</v>
      </c>
    </row>
    <row r="166" spans="1:44" s="448" customFormat="1" ht="25.9" customHeight="1" x14ac:dyDescent="0.2">
      <c r="B166" s="601">
        <f t="shared" si="126"/>
        <v>32</v>
      </c>
      <c r="C166" s="601" t="str">
        <f t="shared" si="126"/>
        <v xml:space="preserve">cheltuielilor ocazionate de investigaţiile paraclinice </v>
      </c>
      <c r="D166" s="645">
        <f t="shared" si="116"/>
        <v>0</v>
      </c>
      <c r="E166" s="443"/>
      <c r="F166" s="443"/>
      <c r="G166" s="443"/>
      <c r="H166" s="443"/>
      <c r="I166" s="443"/>
      <c r="J166" s="443"/>
      <c r="K166" s="443"/>
      <c r="L166" s="443"/>
      <c r="M166" s="443"/>
      <c r="N166" s="443"/>
      <c r="O166" s="443"/>
      <c r="P166" s="443"/>
      <c r="Q166" s="443"/>
      <c r="R166" s="443"/>
      <c r="S166" s="443"/>
      <c r="T166" s="443"/>
      <c r="U166" s="443"/>
      <c r="V166" s="443"/>
      <c r="W166" s="443"/>
      <c r="X166" s="443"/>
      <c r="Y166" s="443"/>
      <c r="Z166" s="443"/>
      <c r="AA166" s="443"/>
      <c r="AB166" s="443"/>
      <c r="AC166" s="443"/>
      <c r="AD166" s="443"/>
      <c r="AE166" s="443"/>
      <c r="AF166" s="443"/>
      <c r="AG166" s="443"/>
      <c r="AH166" s="443"/>
      <c r="AI166" s="443"/>
      <c r="AJ166" s="443"/>
      <c r="AK166" s="443"/>
      <c r="AL166" s="443"/>
      <c r="AM166" s="443"/>
      <c r="AN166" s="443"/>
      <c r="AO166" s="443"/>
      <c r="AP166" s="443"/>
      <c r="AQ166" s="443"/>
      <c r="AR166" s="443">
        <v>0</v>
      </c>
    </row>
    <row r="167" spans="1:44" s="437" customFormat="1" ht="33.75" x14ac:dyDescent="0.2">
      <c r="A167" s="448">
        <v>29</v>
      </c>
      <c r="B167" s="601">
        <f t="shared" si="126"/>
        <v>33</v>
      </c>
      <c r="C167" s="601" t="str">
        <f t="shared" si="126"/>
        <v>…………... ( se vor adauga linii si se vor completa conform prevederilor ghidurilor specifice)</v>
      </c>
      <c r="D167" s="645">
        <f t="shared" si="116"/>
        <v>0</v>
      </c>
      <c r="E167" s="443"/>
      <c r="F167" s="443"/>
      <c r="G167" s="443"/>
      <c r="H167" s="443"/>
      <c r="I167" s="443"/>
      <c r="J167" s="443"/>
      <c r="K167" s="443"/>
      <c r="L167" s="443"/>
      <c r="M167" s="443"/>
      <c r="N167" s="443"/>
      <c r="O167" s="443"/>
      <c r="P167" s="443"/>
      <c r="Q167" s="443"/>
      <c r="R167" s="443"/>
      <c r="S167" s="443"/>
      <c r="T167" s="443"/>
      <c r="U167" s="443"/>
      <c r="V167" s="443"/>
      <c r="W167" s="443"/>
      <c r="X167" s="443"/>
      <c r="Y167" s="443"/>
      <c r="Z167" s="443"/>
      <c r="AA167" s="443"/>
      <c r="AB167" s="443"/>
      <c r="AC167" s="443"/>
      <c r="AD167" s="443"/>
      <c r="AE167" s="443"/>
      <c r="AF167" s="443"/>
      <c r="AG167" s="443"/>
      <c r="AH167" s="443"/>
      <c r="AI167" s="443"/>
      <c r="AJ167" s="443"/>
      <c r="AK167" s="443"/>
      <c r="AL167" s="443"/>
      <c r="AM167" s="443"/>
      <c r="AN167" s="443"/>
      <c r="AO167" s="443"/>
      <c r="AP167" s="443"/>
      <c r="AQ167" s="443"/>
      <c r="AR167" s="443">
        <v>0</v>
      </c>
    </row>
    <row r="168" spans="1:44" s="458" customFormat="1" ht="33.75" x14ac:dyDescent="0.2">
      <c r="A168" s="448">
        <v>30</v>
      </c>
      <c r="B168" s="601">
        <f t="shared" si="126"/>
        <v>34</v>
      </c>
      <c r="C168" s="601" t="str">
        <f t="shared" si="126"/>
        <v>………………. ( se vor adauga linii si se vor completa conform prevederilor ghidurilor specifice)</v>
      </c>
      <c r="D168" s="645">
        <f t="shared" si="116"/>
        <v>0</v>
      </c>
      <c r="E168" s="443"/>
      <c r="F168" s="443"/>
      <c r="G168" s="443"/>
      <c r="H168" s="443"/>
      <c r="I168" s="443"/>
      <c r="J168" s="443"/>
      <c r="K168" s="443"/>
      <c r="L168" s="443"/>
      <c r="M168" s="443"/>
      <c r="N168" s="443"/>
      <c r="O168" s="443"/>
      <c r="P168" s="443"/>
      <c r="Q168" s="443"/>
      <c r="R168" s="443"/>
      <c r="S168" s="443"/>
      <c r="T168" s="443"/>
      <c r="U168" s="443"/>
      <c r="V168" s="443"/>
      <c r="W168" s="443"/>
      <c r="X168" s="443"/>
      <c r="Y168" s="443"/>
      <c r="Z168" s="443"/>
      <c r="AA168" s="443"/>
      <c r="AB168" s="443"/>
      <c r="AC168" s="443"/>
      <c r="AD168" s="443"/>
      <c r="AE168" s="443"/>
      <c r="AF168" s="443"/>
      <c r="AG168" s="443"/>
      <c r="AH168" s="443"/>
      <c r="AI168" s="443"/>
      <c r="AJ168" s="443"/>
      <c r="AK168" s="443"/>
      <c r="AL168" s="443"/>
      <c r="AM168" s="443"/>
      <c r="AN168" s="443"/>
      <c r="AO168" s="443"/>
      <c r="AP168" s="443"/>
      <c r="AQ168" s="443"/>
      <c r="AR168" s="443">
        <v>0</v>
      </c>
    </row>
    <row r="169" spans="1:44" s="446" customFormat="1" ht="30" customHeight="1" x14ac:dyDescent="0.2">
      <c r="B169" s="602">
        <f t="shared" si="126"/>
        <v>35</v>
      </c>
      <c r="C169" s="602" t="str">
        <f t="shared" si="126"/>
        <v>Total cheltuieli operationale</v>
      </c>
      <c r="D169" s="645">
        <f t="shared" si="116"/>
        <v>0</v>
      </c>
      <c r="E169" s="305">
        <f t="shared" ref="E169:X169" si="127">E141+E147+E148+SUM(E149:E168)</f>
        <v>0</v>
      </c>
      <c r="F169" s="305">
        <f t="shared" si="127"/>
        <v>0</v>
      </c>
      <c r="G169" s="305">
        <f t="shared" si="127"/>
        <v>0</v>
      </c>
      <c r="H169" s="305">
        <f t="shared" si="127"/>
        <v>0</v>
      </c>
      <c r="I169" s="305">
        <f t="shared" si="127"/>
        <v>0</v>
      </c>
      <c r="J169" s="305">
        <f t="shared" si="127"/>
        <v>0</v>
      </c>
      <c r="K169" s="305">
        <f t="shared" si="127"/>
        <v>0</v>
      </c>
      <c r="L169" s="305">
        <f t="shared" si="127"/>
        <v>0</v>
      </c>
      <c r="M169" s="305">
        <f t="shared" si="127"/>
        <v>0</v>
      </c>
      <c r="N169" s="305">
        <f t="shared" si="127"/>
        <v>0</v>
      </c>
      <c r="O169" s="305">
        <f t="shared" si="127"/>
        <v>0</v>
      </c>
      <c r="P169" s="305">
        <f t="shared" si="127"/>
        <v>0</v>
      </c>
      <c r="Q169" s="305">
        <f t="shared" si="127"/>
        <v>0</v>
      </c>
      <c r="R169" s="305">
        <f t="shared" si="127"/>
        <v>0</v>
      </c>
      <c r="S169" s="305">
        <f t="shared" si="127"/>
        <v>0</v>
      </c>
      <c r="T169" s="305">
        <f t="shared" si="127"/>
        <v>0</v>
      </c>
      <c r="U169" s="305">
        <f t="shared" si="127"/>
        <v>0</v>
      </c>
      <c r="V169" s="305">
        <f t="shared" si="127"/>
        <v>0</v>
      </c>
      <c r="W169" s="305">
        <f t="shared" si="127"/>
        <v>0</v>
      </c>
      <c r="X169" s="305">
        <f t="shared" si="127"/>
        <v>0</v>
      </c>
      <c r="Y169" s="305">
        <f t="shared" ref="Y169:AR169" si="128">Y141+Y147+Y148+SUM(Y149:Y168)</f>
        <v>0</v>
      </c>
      <c r="Z169" s="305">
        <f t="shared" si="128"/>
        <v>0</v>
      </c>
      <c r="AA169" s="305">
        <f t="shared" si="128"/>
        <v>0</v>
      </c>
      <c r="AB169" s="305">
        <f t="shared" si="128"/>
        <v>0</v>
      </c>
      <c r="AC169" s="305">
        <f t="shared" si="128"/>
        <v>0</v>
      </c>
      <c r="AD169" s="305">
        <f t="shared" si="128"/>
        <v>0</v>
      </c>
      <c r="AE169" s="305">
        <f t="shared" si="128"/>
        <v>0</v>
      </c>
      <c r="AF169" s="305">
        <f t="shared" si="128"/>
        <v>0</v>
      </c>
      <c r="AG169" s="305">
        <f t="shared" si="128"/>
        <v>0</v>
      </c>
      <c r="AH169" s="305">
        <f t="shared" si="128"/>
        <v>0</v>
      </c>
      <c r="AI169" s="305">
        <f t="shared" si="128"/>
        <v>0</v>
      </c>
      <c r="AJ169" s="305">
        <f t="shared" si="128"/>
        <v>0</v>
      </c>
      <c r="AK169" s="305">
        <f t="shared" si="128"/>
        <v>0</v>
      </c>
      <c r="AL169" s="305">
        <f t="shared" si="128"/>
        <v>0</v>
      </c>
      <c r="AM169" s="305">
        <f t="shared" si="128"/>
        <v>0</v>
      </c>
      <c r="AN169" s="305">
        <f t="shared" si="128"/>
        <v>0</v>
      </c>
      <c r="AO169" s="305">
        <f t="shared" si="128"/>
        <v>0</v>
      </c>
      <c r="AP169" s="305">
        <f t="shared" si="128"/>
        <v>0</v>
      </c>
      <c r="AQ169" s="305">
        <f t="shared" si="128"/>
        <v>0</v>
      </c>
      <c r="AR169" s="305">
        <f t="shared" si="128"/>
        <v>0</v>
      </c>
    </row>
    <row r="170" spans="1:44" s="451" customFormat="1" x14ac:dyDescent="0.2">
      <c r="B170" s="598">
        <v>36</v>
      </c>
      <c r="C170" s="441" t="s">
        <v>512</v>
      </c>
      <c r="D170" s="645">
        <f t="shared" ref="D170:D175" si="129">SUM(E170:AR170)</f>
        <v>0</v>
      </c>
      <c r="E170" s="452">
        <v>0</v>
      </c>
      <c r="F170" s="452">
        <v>0</v>
      </c>
      <c r="G170" s="452">
        <v>0</v>
      </c>
      <c r="H170" s="452">
        <v>0</v>
      </c>
      <c r="I170" s="452">
        <v>0</v>
      </c>
      <c r="J170" s="452">
        <v>0</v>
      </c>
      <c r="K170" s="452">
        <v>0</v>
      </c>
      <c r="L170" s="452">
        <v>0</v>
      </c>
      <c r="M170" s="452">
        <v>0</v>
      </c>
      <c r="N170" s="452">
        <v>0</v>
      </c>
      <c r="O170" s="452">
        <v>0</v>
      </c>
      <c r="P170" s="452">
        <v>0</v>
      </c>
      <c r="Q170" s="452">
        <v>0</v>
      </c>
      <c r="R170" s="452">
        <v>0</v>
      </c>
      <c r="S170" s="452">
        <v>0</v>
      </c>
      <c r="T170" s="452">
        <v>0</v>
      </c>
      <c r="U170" s="452">
        <v>0</v>
      </c>
      <c r="V170" s="452">
        <v>0</v>
      </c>
      <c r="W170" s="452">
        <v>0</v>
      </c>
      <c r="X170" s="452">
        <v>0</v>
      </c>
      <c r="Y170" s="452">
        <v>0</v>
      </c>
      <c r="Z170" s="452">
        <v>0</v>
      </c>
      <c r="AA170" s="452">
        <v>0</v>
      </c>
      <c r="AB170" s="452">
        <v>0</v>
      </c>
      <c r="AC170" s="452">
        <v>0</v>
      </c>
      <c r="AD170" s="452">
        <v>0</v>
      </c>
      <c r="AE170" s="452">
        <v>0</v>
      </c>
      <c r="AF170" s="452">
        <v>0</v>
      </c>
      <c r="AG170" s="452">
        <v>0</v>
      </c>
      <c r="AH170" s="452">
        <v>0</v>
      </c>
      <c r="AI170" s="452">
        <v>0</v>
      </c>
      <c r="AJ170" s="452">
        <v>0</v>
      </c>
      <c r="AK170" s="452">
        <v>0</v>
      </c>
      <c r="AL170" s="452">
        <v>0</v>
      </c>
      <c r="AM170" s="452">
        <v>0</v>
      </c>
      <c r="AN170" s="452">
        <v>0</v>
      </c>
      <c r="AO170" s="452">
        <v>0</v>
      </c>
      <c r="AP170" s="452">
        <v>0</v>
      </c>
      <c r="AQ170" s="452">
        <v>0</v>
      </c>
      <c r="AR170" s="452">
        <v>0</v>
      </c>
    </row>
    <row r="171" spans="1:44" s="446" customFormat="1" ht="32.25" customHeight="1" x14ac:dyDescent="0.2">
      <c r="B171" s="598">
        <v>37</v>
      </c>
      <c r="C171" s="449" t="s">
        <v>513</v>
      </c>
      <c r="D171" s="645">
        <f t="shared" si="129"/>
        <v>0</v>
      </c>
      <c r="E171" s="305">
        <f t="shared" ref="E171:X171" si="130">E133-E169</f>
        <v>0</v>
      </c>
      <c r="F171" s="305">
        <f t="shared" si="130"/>
        <v>0</v>
      </c>
      <c r="G171" s="305">
        <f t="shared" si="130"/>
        <v>0</v>
      </c>
      <c r="H171" s="305">
        <f t="shared" si="130"/>
        <v>0</v>
      </c>
      <c r="I171" s="305">
        <f t="shared" si="130"/>
        <v>0</v>
      </c>
      <c r="J171" s="305">
        <f t="shared" si="130"/>
        <v>0</v>
      </c>
      <c r="K171" s="305">
        <f t="shared" si="130"/>
        <v>0</v>
      </c>
      <c r="L171" s="305">
        <f t="shared" si="130"/>
        <v>0</v>
      </c>
      <c r="M171" s="305">
        <f t="shared" si="130"/>
        <v>0</v>
      </c>
      <c r="N171" s="305">
        <f t="shared" si="130"/>
        <v>0</v>
      </c>
      <c r="O171" s="305">
        <f t="shared" si="130"/>
        <v>0</v>
      </c>
      <c r="P171" s="305">
        <f t="shared" si="130"/>
        <v>0</v>
      </c>
      <c r="Q171" s="305">
        <f t="shared" si="130"/>
        <v>0</v>
      </c>
      <c r="R171" s="305">
        <f t="shared" si="130"/>
        <v>0</v>
      </c>
      <c r="S171" s="305">
        <f t="shared" si="130"/>
        <v>0</v>
      </c>
      <c r="T171" s="305">
        <f t="shared" si="130"/>
        <v>0</v>
      </c>
      <c r="U171" s="305">
        <f t="shared" si="130"/>
        <v>0</v>
      </c>
      <c r="V171" s="305">
        <f t="shared" si="130"/>
        <v>0</v>
      </c>
      <c r="W171" s="305">
        <f t="shared" si="130"/>
        <v>0</v>
      </c>
      <c r="X171" s="305">
        <f t="shared" si="130"/>
        <v>0</v>
      </c>
      <c r="Y171" s="305">
        <f t="shared" ref="Y171:AR171" si="131">Y133-Y169</f>
        <v>0</v>
      </c>
      <c r="Z171" s="305">
        <f t="shared" si="131"/>
        <v>0</v>
      </c>
      <c r="AA171" s="305">
        <f t="shared" si="131"/>
        <v>0</v>
      </c>
      <c r="AB171" s="305">
        <f t="shared" si="131"/>
        <v>0</v>
      </c>
      <c r="AC171" s="305">
        <f t="shared" si="131"/>
        <v>0</v>
      </c>
      <c r="AD171" s="305">
        <f t="shared" si="131"/>
        <v>0</v>
      </c>
      <c r="AE171" s="305">
        <f t="shared" si="131"/>
        <v>0</v>
      </c>
      <c r="AF171" s="305">
        <f t="shared" si="131"/>
        <v>0</v>
      </c>
      <c r="AG171" s="305">
        <f t="shared" si="131"/>
        <v>0</v>
      </c>
      <c r="AH171" s="305">
        <f t="shared" si="131"/>
        <v>0</v>
      </c>
      <c r="AI171" s="305">
        <f t="shared" si="131"/>
        <v>0</v>
      </c>
      <c r="AJ171" s="305">
        <f t="shared" si="131"/>
        <v>0</v>
      </c>
      <c r="AK171" s="305">
        <f t="shared" si="131"/>
        <v>0</v>
      </c>
      <c r="AL171" s="305">
        <f t="shared" si="131"/>
        <v>0</v>
      </c>
      <c r="AM171" s="305">
        <f t="shared" si="131"/>
        <v>0</v>
      </c>
      <c r="AN171" s="305">
        <f t="shared" si="131"/>
        <v>0</v>
      </c>
      <c r="AO171" s="305">
        <f t="shared" si="131"/>
        <v>0</v>
      </c>
      <c r="AP171" s="305">
        <f t="shared" si="131"/>
        <v>0</v>
      </c>
      <c r="AQ171" s="305">
        <f t="shared" si="131"/>
        <v>0</v>
      </c>
      <c r="AR171" s="305">
        <f t="shared" si="131"/>
        <v>0</v>
      </c>
    </row>
    <row r="172" spans="1:44" s="446" customFormat="1" hidden="1" x14ac:dyDescent="0.2">
      <c r="B172" s="598">
        <v>38</v>
      </c>
      <c r="C172" s="549" t="s">
        <v>703</v>
      </c>
      <c r="D172" s="645">
        <f t="shared" si="129"/>
        <v>0</v>
      </c>
      <c r="E172" s="452">
        <v>0</v>
      </c>
      <c r="F172" s="452">
        <v>0</v>
      </c>
      <c r="G172" s="452">
        <v>0</v>
      </c>
      <c r="H172" s="452">
        <v>0</v>
      </c>
      <c r="I172" s="452">
        <v>0</v>
      </c>
      <c r="J172" s="452">
        <v>0</v>
      </c>
      <c r="K172" s="452">
        <v>0</v>
      </c>
      <c r="L172" s="452">
        <v>0</v>
      </c>
      <c r="M172" s="452">
        <v>0</v>
      </c>
      <c r="N172" s="452">
        <v>0</v>
      </c>
      <c r="O172" s="452">
        <v>0</v>
      </c>
      <c r="P172" s="452">
        <v>0</v>
      </c>
      <c r="Q172" s="452">
        <v>0</v>
      </c>
      <c r="R172" s="452">
        <v>0</v>
      </c>
      <c r="S172" s="452">
        <v>0</v>
      </c>
      <c r="T172" s="452">
        <v>0</v>
      </c>
      <c r="U172" s="452">
        <v>0</v>
      </c>
      <c r="V172" s="452">
        <v>0</v>
      </c>
      <c r="W172" s="452">
        <v>0</v>
      </c>
      <c r="X172" s="452">
        <v>0</v>
      </c>
      <c r="Y172" s="452">
        <v>0</v>
      </c>
      <c r="Z172" s="452">
        <v>0</v>
      </c>
      <c r="AA172" s="452">
        <v>0</v>
      </c>
      <c r="AB172" s="452">
        <v>0</v>
      </c>
      <c r="AC172" s="452">
        <v>0</v>
      </c>
      <c r="AD172" s="452">
        <v>0</v>
      </c>
      <c r="AE172" s="452">
        <v>0</v>
      </c>
      <c r="AF172" s="452">
        <v>0</v>
      </c>
      <c r="AG172" s="452">
        <v>0</v>
      </c>
      <c r="AH172" s="452">
        <v>0</v>
      </c>
      <c r="AI172" s="452">
        <v>0</v>
      </c>
      <c r="AJ172" s="452">
        <v>0</v>
      </c>
      <c r="AK172" s="452">
        <v>0</v>
      </c>
      <c r="AL172" s="452">
        <v>0</v>
      </c>
      <c r="AM172" s="452">
        <v>0</v>
      </c>
      <c r="AN172" s="452">
        <v>0</v>
      </c>
      <c r="AO172" s="452">
        <v>0</v>
      </c>
      <c r="AP172" s="452">
        <v>0</v>
      </c>
      <c r="AQ172" s="452">
        <v>0</v>
      </c>
      <c r="AR172" s="452">
        <v>0</v>
      </c>
    </row>
    <row r="173" spans="1:44" s="446" customFormat="1" hidden="1" x14ac:dyDescent="0.2">
      <c r="B173" s="598">
        <v>39</v>
      </c>
      <c r="C173" s="549" t="s">
        <v>704</v>
      </c>
      <c r="D173" s="645">
        <f t="shared" si="129"/>
        <v>0</v>
      </c>
      <c r="E173" s="452">
        <v>0</v>
      </c>
      <c r="F173" s="452">
        <v>0</v>
      </c>
      <c r="G173" s="452">
        <v>0</v>
      </c>
      <c r="H173" s="452">
        <v>0</v>
      </c>
      <c r="I173" s="452">
        <v>0</v>
      </c>
      <c r="J173" s="452">
        <v>0</v>
      </c>
      <c r="K173" s="452">
        <v>0</v>
      </c>
      <c r="L173" s="452">
        <v>0</v>
      </c>
      <c r="M173" s="452">
        <v>0</v>
      </c>
      <c r="N173" s="452">
        <v>0</v>
      </c>
      <c r="O173" s="452">
        <v>0</v>
      </c>
      <c r="P173" s="452">
        <v>0</v>
      </c>
      <c r="Q173" s="452">
        <v>0</v>
      </c>
      <c r="R173" s="452">
        <v>0</v>
      </c>
      <c r="S173" s="452">
        <v>0</v>
      </c>
      <c r="T173" s="452">
        <v>0</v>
      </c>
      <c r="U173" s="452">
        <v>0</v>
      </c>
      <c r="V173" s="452">
        <v>0</v>
      </c>
      <c r="W173" s="452">
        <v>0</v>
      </c>
      <c r="X173" s="452">
        <v>0</v>
      </c>
      <c r="Y173" s="452">
        <v>0</v>
      </c>
      <c r="Z173" s="452">
        <v>0</v>
      </c>
      <c r="AA173" s="452">
        <v>0</v>
      </c>
      <c r="AB173" s="452">
        <v>0</v>
      </c>
      <c r="AC173" s="452">
        <v>0</v>
      </c>
      <c r="AD173" s="452">
        <v>0</v>
      </c>
      <c r="AE173" s="452">
        <v>0</v>
      </c>
      <c r="AF173" s="452">
        <v>0</v>
      </c>
      <c r="AG173" s="452">
        <v>0</v>
      </c>
      <c r="AH173" s="452">
        <v>0</v>
      </c>
      <c r="AI173" s="452">
        <v>0</v>
      </c>
      <c r="AJ173" s="452">
        <v>0</v>
      </c>
      <c r="AK173" s="452">
        <v>0</v>
      </c>
      <c r="AL173" s="452">
        <v>0</v>
      </c>
      <c r="AM173" s="452">
        <v>0</v>
      </c>
      <c r="AN173" s="452">
        <v>0</v>
      </c>
      <c r="AO173" s="452">
        <v>0</v>
      </c>
      <c r="AP173" s="452">
        <v>0</v>
      </c>
      <c r="AQ173" s="452">
        <v>0</v>
      </c>
      <c r="AR173" s="452">
        <v>0</v>
      </c>
    </row>
    <row r="174" spans="1:44" hidden="1" x14ac:dyDescent="0.2">
      <c r="B174" s="598">
        <v>40</v>
      </c>
      <c r="C174" s="549" t="s">
        <v>705</v>
      </c>
      <c r="D174" s="645">
        <f t="shared" si="129"/>
        <v>0</v>
      </c>
      <c r="E174" s="452">
        <v>0</v>
      </c>
      <c r="F174" s="452">
        <v>0</v>
      </c>
      <c r="G174" s="452">
        <v>0</v>
      </c>
      <c r="H174" s="452">
        <v>0</v>
      </c>
      <c r="I174" s="452">
        <v>0</v>
      </c>
      <c r="J174" s="452">
        <v>0</v>
      </c>
      <c r="K174" s="452">
        <v>0</v>
      </c>
      <c r="L174" s="452">
        <v>0</v>
      </c>
      <c r="M174" s="452">
        <v>0</v>
      </c>
      <c r="N174" s="452">
        <v>0</v>
      </c>
      <c r="O174" s="452">
        <v>0</v>
      </c>
      <c r="P174" s="452">
        <v>0</v>
      </c>
      <c r="Q174" s="452">
        <v>0</v>
      </c>
      <c r="R174" s="452">
        <v>0</v>
      </c>
      <c r="S174" s="452">
        <v>0</v>
      </c>
      <c r="T174" s="452">
        <v>0</v>
      </c>
      <c r="U174" s="452">
        <v>0</v>
      </c>
      <c r="V174" s="452">
        <v>0</v>
      </c>
      <c r="W174" s="452">
        <v>0</v>
      </c>
      <c r="X174" s="452">
        <v>0</v>
      </c>
      <c r="Y174" s="452">
        <v>0</v>
      </c>
      <c r="Z174" s="452">
        <v>0</v>
      </c>
      <c r="AA174" s="452">
        <v>0</v>
      </c>
      <c r="AB174" s="452">
        <v>0</v>
      </c>
      <c r="AC174" s="452">
        <v>0</v>
      </c>
      <c r="AD174" s="452">
        <v>0</v>
      </c>
      <c r="AE174" s="452">
        <v>0</v>
      </c>
      <c r="AF174" s="452">
        <v>0</v>
      </c>
      <c r="AG174" s="452">
        <v>0</v>
      </c>
      <c r="AH174" s="452">
        <v>0</v>
      </c>
      <c r="AI174" s="452">
        <v>0</v>
      </c>
      <c r="AJ174" s="452">
        <v>0</v>
      </c>
      <c r="AK174" s="452">
        <v>0</v>
      </c>
      <c r="AL174" s="452">
        <v>0</v>
      </c>
      <c r="AM174" s="452">
        <v>0</v>
      </c>
      <c r="AN174" s="452">
        <v>0</v>
      </c>
      <c r="AO174" s="452">
        <v>0</v>
      </c>
      <c r="AP174" s="452">
        <v>0</v>
      </c>
      <c r="AQ174" s="452">
        <v>0</v>
      </c>
      <c r="AR174" s="452">
        <v>0</v>
      </c>
    </row>
    <row r="175" spans="1:44" hidden="1" x14ac:dyDescent="0.2">
      <c r="B175" s="598">
        <v>41</v>
      </c>
      <c r="C175" s="439" t="s">
        <v>706</v>
      </c>
      <c r="D175" s="645">
        <f t="shared" si="129"/>
        <v>0</v>
      </c>
      <c r="E175" s="306">
        <f t="shared" ref="E175" si="132">E172-E173+E174</f>
        <v>0</v>
      </c>
      <c r="F175" s="306">
        <f t="shared" ref="F175" si="133">F172-F173+F174</f>
        <v>0</v>
      </c>
      <c r="G175" s="306">
        <f t="shared" ref="G175" si="134">G172-G173+G174</f>
        <v>0</v>
      </c>
      <c r="H175" s="306">
        <f t="shared" ref="H175" si="135">H172-H173+H174</f>
        <v>0</v>
      </c>
      <c r="I175" s="306">
        <f t="shared" ref="I175" si="136">I172-I173+I174</f>
        <v>0</v>
      </c>
      <c r="J175" s="306">
        <f t="shared" ref="J175" si="137">J172-J173+J174</f>
        <v>0</v>
      </c>
      <c r="K175" s="306">
        <f t="shared" ref="K175" si="138">K172-K173+K174</f>
        <v>0</v>
      </c>
      <c r="L175" s="306">
        <f t="shared" ref="L175" si="139">L172-L173+L174</f>
        <v>0</v>
      </c>
      <c r="M175" s="306">
        <f t="shared" ref="M175" si="140">M172-M173+M174</f>
        <v>0</v>
      </c>
      <c r="N175" s="306">
        <f t="shared" ref="N175" si="141">N172-N173+N174</f>
        <v>0</v>
      </c>
      <c r="O175" s="306">
        <f t="shared" ref="O175" si="142">O172-O173+O174</f>
        <v>0</v>
      </c>
      <c r="P175" s="306">
        <f t="shared" ref="P175" si="143">P172-P173+P174</f>
        <v>0</v>
      </c>
      <c r="Q175" s="306">
        <f t="shared" ref="Q175" si="144">Q172-Q173+Q174</f>
        <v>0</v>
      </c>
      <c r="R175" s="306">
        <f t="shared" ref="R175" si="145">R172-R173+R174</f>
        <v>0</v>
      </c>
      <c r="S175" s="306">
        <f t="shared" ref="S175" si="146">S172-S173+S174</f>
        <v>0</v>
      </c>
      <c r="T175" s="306">
        <f t="shared" ref="T175" si="147">T172-T173+T174</f>
        <v>0</v>
      </c>
      <c r="U175" s="306">
        <f t="shared" ref="U175" si="148">U172-U173+U174</f>
        <v>0</v>
      </c>
      <c r="V175" s="306">
        <f t="shared" ref="V175" si="149">V172-V173+V174</f>
        <v>0</v>
      </c>
      <c r="W175" s="306">
        <f t="shared" ref="W175" si="150">W172-W173+W174</f>
        <v>0</v>
      </c>
      <c r="X175" s="306">
        <f t="shared" ref="X175:AR175" si="151">X172-X173+X174</f>
        <v>0</v>
      </c>
      <c r="Y175" s="306">
        <f t="shared" si="151"/>
        <v>0</v>
      </c>
      <c r="Z175" s="306">
        <f t="shared" si="151"/>
        <v>0</v>
      </c>
      <c r="AA175" s="306">
        <f t="shared" si="151"/>
        <v>0</v>
      </c>
      <c r="AB175" s="306">
        <f t="shared" si="151"/>
        <v>0</v>
      </c>
      <c r="AC175" s="306">
        <f t="shared" si="151"/>
        <v>0</v>
      </c>
      <c r="AD175" s="306">
        <f t="shared" si="151"/>
        <v>0</v>
      </c>
      <c r="AE175" s="306">
        <f t="shared" si="151"/>
        <v>0</v>
      </c>
      <c r="AF175" s="306">
        <f t="shared" si="151"/>
        <v>0</v>
      </c>
      <c r="AG175" s="306">
        <f t="shared" si="151"/>
        <v>0</v>
      </c>
      <c r="AH175" s="306">
        <f t="shared" si="151"/>
        <v>0</v>
      </c>
      <c r="AI175" s="306">
        <f t="shared" si="151"/>
        <v>0</v>
      </c>
      <c r="AJ175" s="306">
        <f t="shared" si="151"/>
        <v>0</v>
      </c>
      <c r="AK175" s="306">
        <f t="shared" si="151"/>
        <v>0</v>
      </c>
      <c r="AL175" s="306">
        <f t="shared" si="151"/>
        <v>0</v>
      </c>
      <c r="AM175" s="306">
        <f t="shared" si="151"/>
        <v>0</v>
      </c>
      <c r="AN175" s="306">
        <f t="shared" si="151"/>
        <v>0</v>
      </c>
      <c r="AO175" s="306">
        <f t="shared" si="151"/>
        <v>0</v>
      </c>
      <c r="AP175" s="306">
        <f t="shared" si="151"/>
        <v>0</v>
      </c>
      <c r="AQ175" s="306">
        <f t="shared" si="151"/>
        <v>0</v>
      </c>
      <c r="AR175" s="306">
        <f t="shared" si="151"/>
        <v>0</v>
      </c>
    </row>
    <row r="176" spans="1:44" hidden="1" x14ac:dyDescent="0.2">
      <c r="B176" s="598">
        <v>42</v>
      </c>
      <c r="C176" s="550"/>
      <c r="D176" s="646"/>
      <c r="E176" s="306">
        <f>E171-E175</f>
        <v>0</v>
      </c>
      <c r="F176" s="306">
        <f t="shared" ref="F176" si="152">F171-F175</f>
        <v>0</v>
      </c>
      <c r="G176" s="306">
        <f t="shared" ref="G176" si="153">G171-G175</f>
        <v>0</v>
      </c>
      <c r="H176" s="306">
        <f t="shared" ref="H176" si="154">H171-H175</f>
        <v>0</v>
      </c>
      <c r="I176" s="306">
        <f t="shared" ref="I176" si="155">I171-I175</f>
        <v>0</v>
      </c>
      <c r="J176" s="306">
        <f t="shared" ref="J176" si="156">J171-J175</f>
        <v>0</v>
      </c>
      <c r="K176" s="306">
        <f t="shared" ref="K176" si="157">K171-K175</f>
        <v>0</v>
      </c>
      <c r="L176" s="306">
        <f t="shared" ref="L176" si="158">L171-L175</f>
        <v>0</v>
      </c>
      <c r="M176" s="306">
        <f t="shared" ref="M176" si="159">M171-M175</f>
        <v>0</v>
      </c>
      <c r="N176" s="306">
        <f t="shared" ref="N176" si="160">N171-N175</f>
        <v>0</v>
      </c>
      <c r="O176" s="306">
        <f t="shared" ref="O176" si="161">O171-O175</f>
        <v>0</v>
      </c>
      <c r="P176" s="306">
        <f t="shared" ref="P176" si="162">P171-P175</f>
        <v>0</v>
      </c>
      <c r="Q176" s="306">
        <f t="shared" ref="Q176" si="163">Q171-Q175</f>
        <v>0</v>
      </c>
      <c r="R176" s="306">
        <f t="shared" ref="R176" si="164">R171-R175</f>
        <v>0</v>
      </c>
      <c r="S176" s="306">
        <f t="shared" ref="S176" si="165">S171-S175</f>
        <v>0</v>
      </c>
      <c r="T176" s="306">
        <f t="shared" ref="T176" si="166">T171-T175</f>
        <v>0</v>
      </c>
      <c r="U176" s="306">
        <f t="shared" ref="U176" si="167">U171-U175</f>
        <v>0</v>
      </c>
      <c r="V176" s="306">
        <f t="shared" ref="V176" si="168">V171-V175</f>
        <v>0</v>
      </c>
      <c r="W176" s="306">
        <f t="shared" ref="W176" si="169">W171-W175</f>
        <v>0</v>
      </c>
      <c r="X176" s="306">
        <f t="shared" ref="X176:AR176" si="170">X171-X175</f>
        <v>0</v>
      </c>
      <c r="Y176" s="306">
        <f t="shared" si="170"/>
        <v>0</v>
      </c>
      <c r="Z176" s="306">
        <f t="shared" si="170"/>
        <v>0</v>
      </c>
      <c r="AA176" s="306">
        <f t="shared" si="170"/>
        <v>0</v>
      </c>
      <c r="AB176" s="306">
        <f t="shared" si="170"/>
        <v>0</v>
      </c>
      <c r="AC176" s="306">
        <f t="shared" si="170"/>
        <v>0</v>
      </c>
      <c r="AD176" s="306">
        <f t="shared" si="170"/>
        <v>0</v>
      </c>
      <c r="AE176" s="306">
        <f t="shared" si="170"/>
        <v>0</v>
      </c>
      <c r="AF176" s="306">
        <f t="shared" si="170"/>
        <v>0</v>
      </c>
      <c r="AG176" s="306">
        <f t="shared" si="170"/>
        <v>0</v>
      </c>
      <c r="AH176" s="306">
        <f t="shared" si="170"/>
        <v>0</v>
      </c>
      <c r="AI176" s="306">
        <f t="shared" si="170"/>
        <v>0</v>
      </c>
      <c r="AJ176" s="306">
        <f t="shared" si="170"/>
        <v>0</v>
      </c>
      <c r="AK176" s="306">
        <f t="shared" si="170"/>
        <v>0</v>
      </c>
      <c r="AL176" s="306">
        <f t="shared" si="170"/>
        <v>0</v>
      </c>
      <c r="AM176" s="306">
        <f t="shared" si="170"/>
        <v>0</v>
      </c>
      <c r="AN176" s="306">
        <f t="shared" si="170"/>
        <v>0</v>
      </c>
      <c r="AO176" s="306">
        <f t="shared" si="170"/>
        <v>0</v>
      </c>
      <c r="AP176" s="306">
        <f t="shared" si="170"/>
        <v>0</v>
      </c>
      <c r="AQ176" s="306">
        <f t="shared" si="170"/>
        <v>0</v>
      </c>
      <c r="AR176" s="306">
        <f t="shared" si="170"/>
        <v>0</v>
      </c>
    </row>
    <row r="177" spans="2:44" ht="22.5" x14ac:dyDescent="0.2">
      <c r="B177" s="598">
        <v>43</v>
      </c>
      <c r="C177" s="550" t="s">
        <v>707</v>
      </c>
      <c r="D177" s="646"/>
      <c r="E177" s="551">
        <f>D178</f>
        <v>0</v>
      </c>
      <c r="F177" s="551">
        <f t="shared" ref="F177:X177" si="171">E178</f>
        <v>0</v>
      </c>
      <c r="G177" s="551">
        <f t="shared" si="171"/>
        <v>0</v>
      </c>
      <c r="H177" s="551">
        <f t="shared" si="171"/>
        <v>0</v>
      </c>
      <c r="I177" s="551">
        <f t="shared" si="171"/>
        <v>0</v>
      </c>
      <c r="J177" s="551">
        <f t="shared" si="171"/>
        <v>0</v>
      </c>
      <c r="K177" s="551">
        <f t="shared" si="171"/>
        <v>0</v>
      </c>
      <c r="L177" s="551">
        <f t="shared" si="171"/>
        <v>0</v>
      </c>
      <c r="M177" s="551">
        <f t="shared" si="171"/>
        <v>0</v>
      </c>
      <c r="N177" s="551">
        <f t="shared" si="171"/>
        <v>0</v>
      </c>
      <c r="O177" s="551">
        <f t="shared" si="171"/>
        <v>0</v>
      </c>
      <c r="P177" s="551">
        <f t="shared" si="171"/>
        <v>0</v>
      </c>
      <c r="Q177" s="551">
        <f t="shared" si="171"/>
        <v>0</v>
      </c>
      <c r="R177" s="551">
        <f t="shared" si="171"/>
        <v>0</v>
      </c>
      <c r="S177" s="551">
        <f t="shared" si="171"/>
        <v>0</v>
      </c>
      <c r="T177" s="551">
        <f t="shared" si="171"/>
        <v>0</v>
      </c>
      <c r="U177" s="551">
        <f t="shared" si="171"/>
        <v>0</v>
      </c>
      <c r="V177" s="551">
        <f t="shared" si="171"/>
        <v>0</v>
      </c>
      <c r="W177" s="551">
        <f t="shared" si="171"/>
        <v>0</v>
      </c>
      <c r="X177" s="551">
        <f t="shared" si="171"/>
        <v>0</v>
      </c>
      <c r="Y177" s="551">
        <f t="shared" ref="Y177" si="172">X178</f>
        <v>0</v>
      </c>
      <c r="Z177" s="551">
        <f t="shared" ref="Z177" si="173">Y178</f>
        <v>0</v>
      </c>
      <c r="AA177" s="551">
        <f t="shared" ref="AA177" si="174">Z178</f>
        <v>0</v>
      </c>
      <c r="AB177" s="551">
        <f t="shared" ref="AB177" si="175">AA178</f>
        <v>0</v>
      </c>
      <c r="AC177" s="551">
        <f t="shared" ref="AC177" si="176">AB178</f>
        <v>0</v>
      </c>
      <c r="AD177" s="551">
        <f t="shared" ref="AD177" si="177">AC178</f>
        <v>0</v>
      </c>
      <c r="AE177" s="551">
        <f t="shared" ref="AE177" si="178">AD178</f>
        <v>0</v>
      </c>
      <c r="AF177" s="551">
        <f t="shared" ref="AF177" si="179">AE178</f>
        <v>0</v>
      </c>
      <c r="AG177" s="551">
        <f t="shared" ref="AG177" si="180">AF178</f>
        <v>0</v>
      </c>
      <c r="AH177" s="551">
        <f t="shared" ref="AH177" si="181">AG178</f>
        <v>0</v>
      </c>
      <c r="AI177" s="551">
        <f t="shared" ref="AI177" si="182">AH178</f>
        <v>0</v>
      </c>
      <c r="AJ177" s="551">
        <f t="shared" ref="AJ177" si="183">AI178</f>
        <v>0</v>
      </c>
      <c r="AK177" s="551">
        <f t="shared" ref="AK177" si="184">AJ178</f>
        <v>0</v>
      </c>
      <c r="AL177" s="551">
        <f t="shared" ref="AL177" si="185">AK178</f>
        <v>0</v>
      </c>
      <c r="AM177" s="551">
        <f t="shared" ref="AM177" si="186">AL178</f>
        <v>0</v>
      </c>
      <c r="AN177" s="551">
        <f t="shared" ref="AN177" si="187">AM178</f>
        <v>0</v>
      </c>
      <c r="AO177" s="551">
        <f t="shared" ref="AO177" si="188">AN178</f>
        <v>0</v>
      </c>
      <c r="AP177" s="551">
        <f t="shared" ref="AP177" si="189">AO178</f>
        <v>0</v>
      </c>
      <c r="AQ177" s="551">
        <f t="shared" ref="AQ177" si="190">AP178</f>
        <v>0</v>
      </c>
      <c r="AR177" s="551">
        <f t="shared" ref="AR177" si="191">AQ178</f>
        <v>0</v>
      </c>
    </row>
    <row r="178" spans="2:44" ht="22.5" x14ac:dyDescent="0.2">
      <c r="B178" s="598">
        <v>44</v>
      </c>
      <c r="C178" s="550" t="s">
        <v>708</v>
      </c>
      <c r="D178" s="646"/>
      <c r="E178" s="551">
        <f>E177+E176</f>
        <v>0</v>
      </c>
      <c r="F178" s="551">
        <f t="shared" ref="F178" si="192">F177+F176</f>
        <v>0</v>
      </c>
      <c r="G178" s="551">
        <f t="shared" ref="G178" si="193">G177+G176</f>
        <v>0</v>
      </c>
      <c r="H178" s="551">
        <f t="shared" ref="H178" si="194">H177+H176</f>
        <v>0</v>
      </c>
      <c r="I178" s="551">
        <f t="shared" ref="I178" si="195">I177+I176</f>
        <v>0</v>
      </c>
      <c r="J178" s="551">
        <f t="shared" ref="J178" si="196">J177+J176</f>
        <v>0</v>
      </c>
      <c r="K178" s="551">
        <f t="shared" ref="K178" si="197">K177+K176</f>
        <v>0</v>
      </c>
      <c r="L178" s="551">
        <f t="shared" ref="L178" si="198">L177+L176</f>
        <v>0</v>
      </c>
      <c r="M178" s="551">
        <f t="shared" ref="M178" si="199">M177+M176</f>
        <v>0</v>
      </c>
      <c r="N178" s="551">
        <f t="shared" ref="N178" si="200">N177+N176</f>
        <v>0</v>
      </c>
      <c r="O178" s="551">
        <f t="shared" ref="O178" si="201">O177+O176</f>
        <v>0</v>
      </c>
      <c r="P178" s="551">
        <f t="shared" ref="P178" si="202">P177+P176</f>
        <v>0</v>
      </c>
      <c r="Q178" s="551">
        <f t="shared" ref="Q178" si="203">Q177+Q176</f>
        <v>0</v>
      </c>
      <c r="R178" s="551">
        <f t="shared" ref="R178" si="204">R177+R176</f>
        <v>0</v>
      </c>
      <c r="S178" s="551">
        <f t="shared" ref="S178" si="205">S177+S176</f>
        <v>0</v>
      </c>
      <c r="T178" s="551">
        <f t="shared" ref="T178" si="206">T177+T176</f>
        <v>0</v>
      </c>
      <c r="U178" s="551">
        <f t="shared" ref="U178" si="207">U177+U176</f>
        <v>0</v>
      </c>
      <c r="V178" s="551">
        <f t="shared" ref="V178" si="208">V177+V176</f>
        <v>0</v>
      </c>
      <c r="W178" s="551">
        <f t="shared" ref="W178" si="209">W177+W176</f>
        <v>0</v>
      </c>
      <c r="X178" s="551">
        <f t="shared" ref="X178:AR178" si="210">X177+X176</f>
        <v>0</v>
      </c>
      <c r="Y178" s="551">
        <f t="shared" si="210"/>
        <v>0</v>
      </c>
      <c r="Z178" s="551">
        <f t="shared" si="210"/>
        <v>0</v>
      </c>
      <c r="AA178" s="551">
        <f t="shared" si="210"/>
        <v>0</v>
      </c>
      <c r="AB178" s="551">
        <f t="shared" si="210"/>
        <v>0</v>
      </c>
      <c r="AC178" s="551">
        <f t="shared" si="210"/>
        <v>0</v>
      </c>
      <c r="AD178" s="551">
        <f t="shared" si="210"/>
        <v>0</v>
      </c>
      <c r="AE178" s="551">
        <f t="shared" si="210"/>
        <v>0</v>
      </c>
      <c r="AF178" s="551">
        <f t="shared" si="210"/>
        <v>0</v>
      </c>
      <c r="AG178" s="551">
        <f t="shared" si="210"/>
        <v>0</v>
      </c>
      <c r="AH178" s="551">
        <f t="shared" si="210"/>
        <v>0</v>
      </c>
      <c r="AI178" s="551">
        <f t="shared" si="210"/>
        <v>0</v>
      </c>
      <c r="AJ178" s="551">
        <f t="shared" si="210"/>
        <v>0</v>
      </c>
      <c r="AK178" s="551">
        <f t="shared" si="210"/>
        <v>0</v>
      </c>
      <c r="AL178" s="551">
        <f t="shared" si="210"/>
        <v>0</v>
      </c>
      <c r="AM178" s="551">
        <f t="shared" si="210"/>
        <v>0</v>
      </c>
      <c r="AN178" s="551">
        <f t="shared" si="210"/>
        <v>0</v>
      </c>
      <c r="AO178" s="551">
        <f t="shared" si="210"/>
        <v>0</v>
      </c>
      <c r="AP178" s="551">
        <f t="shared" si="210"/>
        <v>0</v>
      </c>
      <c r="AQ178" s="551">
        <f t="shared" si="210"/>
        <v>0</v>
      </c>
      <c r="AR178" s="551">
        <f t="shared" si="210"/>
        <v>0</v>
      </c>
    </row>
    <row r="181" spans="2:44" ht="33.75" x14ac:dyDescent="0.2">
      <c r="C181" s="449" t="s">
        <v>517</v>
      </c>
      <c r="D181" s="652"/>
    </row>
    <row r="182" spans="2:44" x14ac:dyDescent="0.2">
      <c r="C182" s="459"/>
      <c r="D182" s="653" t="s">
        <v>473</v>
      </c>
      <c r="E182" s="308">
        <v>1</v>
      </c>
      <c r="F182" s="308">
        <v>2</v>
      </c>
      <c r="G182" s="308">
        <v>3</v>
      </c>
      <c r="H182" s="308">
        <v>4</v>
      </c>
      <c r="I182" s="308">
        <v>5</v>
      </c>
      <c r="J182" s="308">
        <v>6</v>
      </c>
      <c r="K182" s="308">
        <v>7</v>
      </c>
      <c r="L182" s="308">
        <v>8</v>
      </c>
      <c r="M182" s="308">
        <v>9</v>
      </c>
      <c r="N182" s="308">
        <v>10</v>
      </c>
      <c r="O182" s="308">
        <v>11</v>
      </c>
      <c r="P182" s="308">
        <v>12</v>
      </c>
      <c r="Q182" s="308">
        <v>13</v>
      </c>
      <c r="R182" s="308">
        <v>14</v>
      </c>
      <c r="S182" s="308">
        <v>15</v>
      </c>
      <c r="T182" s="308">
        <v>16</v>
      </c>
      <c r="U182" s="308">
        <v>17</v>
      </c>
      <c r="V182" s="308">
        <v>18</v>
      </c>
      <c r="W182" s="308">
        <v>19</v>
      </c>
      <c r="X182" s="308">
        <v>20</v>
      </c>
      <c r="Y182" s="308">
        <v>21</v>
      </c>
      <c r="Z182" s="308">
        <v>22</v>
      </c>
      <c r="AA182" s="308">
        <v>23</v>
      </c>
      <c r="AB182" s="308">
        <v>24</v>
      </c>
      <c r="AC182" s="308">
        <v>25</v>
      </c>
      <c r="AD182" s="308">
        <v>26</v>
      </c>
      <c r="AE182" s="308">
        <v>27</v>
      </c>
      <c r="AF182" s="308">
        <v>28</v>
      </c>
      <c r="AG182" s="308">
        <v>29</v>
      </c>
      <c r="AH182" s="308">
        <v>30</v>
      </c>
      <c r="AI182" s="308">
        <v>31</v>
      </c>
      <c r="AJ182" s="308">
        <v>32</v>
      </c>
      <c r="AK182" s="308">
        <v>33</v>
      </c>
      <c r="AL182" s="308">
        <v>34</v>
      </c>
      <c r="AM182" s="308">
        <v>35</v>
      </c>
      <c r="AN182" s="308">
        <v>36</v>
      </c>
      <c r="AO182" s="308">
        <v>37</v>
      </c>
      <c r="AP182" s="308">
        <v>38</v>
      </c>
      <c r="AQ182" s="308">
        <v>39</v>
      </c>
      <c r="AR182" s="308">
        <v>40</v>
      </c>
    </row>
    <row r="183" spans="2:44" ht="30.6" customHeight="1" x14ac:dyDescent="0.2">
      <c r="C183" s="440" t="s">
        <v>518</v>
      </c>
      <c r="D183" s="646"/>
      <c r="E183" s="306"/>
      <c r="F183" s="306"/>
      <c r="G183" s="306"/>
      <c r="H183" s="306"/>
      <c r="I183" s="306"/>
      <c r="J183" s="306"/>
      <c r="K183" s="306"/>
      <c r="L183" s="306"/>
      <c r="M183" s="306"/>
      <c r="N183" s="306"/>
      <c r="O183" s="306"/>
      <c r="P183" s="306"/>
      <c r="Q183" s="306"/>
      <c r="R183" s="306"/>
      <c r="S183" s="306"/>
      <c r="T183" s="306"/>
      <c r="U183" s="306"/>
      <c r="V183" s="306"/>
      <c r="W183" s="306"/>
      <c r="X183" s="306"/>
      <c r="Y183" s="306"/>
      <c r="Z183" s="306"/>
      <c r="AA183" s="306"/>
      <c r="AB183" s="306"/>
      <c r="AC183" s="306"/>
      <c r="AD183" s="306"/>
      <c r="AE183" s="306"/>
      <c r="AF183" s="306"/>
      <c r="AG183" s="306"/>
      <c r="AH183" s="306"/>
      <c r="AI183" s="306"/>
      <c r="AJ183" s="306"/>
      <c r="AK183" s="306"/>
      <c r="AL183" s="306"/>
      <c r="AM183" s="306"/>
      <c r="AN183" s="306"/>
      <c r="AO183" s="306"/>
      <c r="AP183" s="306"/>
      <c r="AQ183" s="306"/>
      <c r="AR183" s="306"/>
    </row>
    <row r="184" spans="2:44" ht="18.600000000000001" customHeight="1" x14ac:dyDescent="0.2">
      <c r="C184" s="439" t="str">
        <f>'7-Plan investitional'!A76</f>
        <v>ASISTENŢĂ FINANCIARĂ NERAMBURSABILĂ SOLICITATĂ</v>
      </c>
      <c r="D184" s="645" t="e">
        <f>SUM(E184:AR184)</f>
        <v>#DIV/0!</v>
      </c>
      <c r="E184" s="306" t="e">
        <f>'7-Plan investitional'!E76</f>
        <v>#DIV/0!</v>
      </c>
      <c r="F184" s="306" t="e">
        <f>'7-Plan investitional'!F76</f>
        <v>#DIV/0!</v>
      </c>
      <c r="G184" s="306" t="e">
        <f>'7-Plan investitional'!G76</f>
        <v>#DIV/0!</v>
      </c>
      <c r="H184" s="306" t="e">
        <f>'7-Plan investitional'!H76</f>
        <v>#DIV/0!</v>
      </c>
      <c r="I184" s="306" t="e">
        <f>'7-Plan investitional'!I76</f>
        <v>#DIV/0!</v>
      </c>
      <c r="J184" s="306"/>
      <c r="K184" s="306"/>
      <c r="L184" s="306"/>
      <c r="M184" s="306"/>
      <c r="N184" s="306"/>
      <c r="O184" s="306"/>
      <c r="P184" s="306"/>
      <c r="Q184" s="306"/>
      <c r="R184" s="306"/>
      <c r="S184" s="306"/>
      <c r="T184" s="306"/>
      <c r="U184" s="306"/>
      <c r="V184" s="306"/>
      <c r="W184" s="306"/>
      <c r="X184" s="306"/>
      <c r="Y184" s="306"/>
      <c r="Z184" s="306"/>
      <c r="AA184" s="306"/>
      <c r="AB184" s="306"/>
      <c r="AC184" s="306"/>
      <c r="AD184" s="306"/>
      <c r="AE184" s="306"/>
      <c r="AF184" s="306"/>
      <c r="AG184" s="306"/>
      <c r="AH184" s="306"/>
      <c r="AI184" s="306"/>
      <c r="AJ184" s="306"/>
      <c r="AK184" s="306"/>
      <c r="AL184" s="306"/>
      <c r="AM184" s="306"/>
      <c r="AN184" s="306"/>
      <c r="AO184" s="306"/>
      <c r="AP184" s="306"/>
      <c r="AQ184" s="306"/>
      <c r="AR184" s="306"/>
    </row>
    <row r="185" spans="2:44" ht="31.15" customHeight="1" x14ac:dyDescent="0.2">
      <c r="C185" s="439" t="str">
        <f>'7-Plan investitional'!A72</f>
        <v>Contribuţia proprie totală (la cheltuieli eligibile și neeligibile), asigurată din:</v>
      </c>
      <c r="D185" s="645" t="e">
        <f t="shared" ref="D185:D189" si="211">SUM(E185:AR185)</f>
        <v>#DIV/0!</v>
      </c>
      <c r="E185" s="306" t="e">
        <f>SUM(E186:E188)</f>
        <v>#DIV/0!</v>
      </c>
      <c r="F185" s="306" t="e">
        <f t="shared" ref="F185:X185" si="212">SUM(F186:F188)</f>
        <v>#DIV/0!</v>
      </c>
      <c r="G185" s="306" t="e">
        <f t="shared" si="212"/>
        <v>#DIV/0!</v>
      </c>
      <c r="H185" s="306" t="e">
        <f t="shared" si="212"/>
        <v>#DIV/0!</v>
      </c>
      <c r="I185" s="306" t="e">
        <f t="shared" si="212"/>
        <v>#DIV/0!</v>
      </c>
      <c r="J185" s="306">
        <f>SUM(J186:J188)</f>
        <v>0</v>
      </c>
      <c r="K185" s="306">
        <f t="shared" si="212"/>
        <v>0</v>
      </c>
      <c r="L185" s="306">
        <f t="shared" si="212"/>
        <v>0</v>
      </c>
      <c r="M185" s="306">
        <f t="shared" si="212"/>
        <v>0</v>
      </c>
      <c r="N185" s="306">
        <f t="shared" si="212"/>
        <v>0</v>
      </c>
      <c r="O185" s="306">
        <f t="shared" si="212"/>
        <v>0</v>
      </c>
      <c r="P185" s="306">
        <f t="shared" si="212"/>
        <v>0</v>
      </c>
      <c r="Q185" s="306">
        <f t="shared" si="212"/>
        <v>0</v>
      </c>
      <c r="R185" s="306">
        <f t="shared" si="212"/>
        <v>0</v>
      </c>
      <c r="S185" s="306">
        <f t="shared" si="212"/>
        <v>0</v>
      </c>
      <c r="T185" s="306">
        <f t="shared" si="212"/>
        <v>0</v>
      </c>
      <c r="U185" s="306">
        <f t="shared" si="212"/>
        <v>0</v>
      </c>
      <c r="V185" s="306">
        <f t="shared" si="212"/>
        <v>0</v>
      </c>
      <c r="W185" s="306">
        <f t="shared" si="212"/>
        <v>0</v>
      </c>
      <c r="X185" s="306">
        <f t="shared" si="212"/>
        <v>0</v>
      </c>
      <c r="Y185" s="306">
        <f t="shared" ref="Y185:AR185" si="213">SUM(Y186:Y188)</f>
        <v>0</v>
      </c>
      <c r="Z185" s="306">
        <f t="shared" si="213"/>
        <v>0</v>
      </c>
      <c r="AA185" s="306">
        <f t="shared" si="213"/>
        <v>0</v>
      </c>
      <c r="AB185" s="306">
        <f t="shared" si="213"/>
        <v>0</v>
      </c>
      <c r="AC185" s="306">
        <f t="shared" si="213"/>
        <v>0</v>
      </c>
      <c r="AD185" s="306">
        <f t="shared" si="213"/>
        <v>0</v>
      </c>
      <c r="AE185" s="306">
        <f t="shared" si="213"/>
        <v>0</v>
      </c>
      <c r="AF185" s="306">
        <f t="shared" si="213"/>
        <v>0</v>
      </c>
      <c r="AG185" s="306">
        <f t="shared" si="213"/>
        <v>0</v>
      </c>
      <c r="AH185" s="306">
        <f t="shared" si="213"/>
        <v>0</v>
      </c>
      <c r="AI185" s="306">
        <f t="shared" si="213"/>
        <v>0</v>
      </c>
      <c r="AJ185" s="306">
        <f t="shared" si="213"/>
        <v>0</v>
      </c>
      <c r="AK185" s="306">
        <f t="shared" si="213"/>
        <v>0</v>
      </c>
      <c r="AL185" s="306">
        <f t="shared" si="213"/>
        <v>0</v>
      </c>
      <c r="AM185" s="306">
        <f t="shared" si="213"/>
        <v>0</v>
      </c>
      <c r="AN185" s="306">
        <f t="shared" si="213"/>
        <v>0</v>
      </c>
      <c r="AO185" s="306">
        <f t="shared" si="213"/>
        <v>0</v>
      </c>
      <c r="AP185" s="306">
        <f t="shared" si="213"/>
        <v>0</v>
      </c>
      <c r="AQ185" s="306">
        <f t="shared" si="213"/>
        <v>0</v>
      </c>
      <c r="AR185" s="306">
        <f t="shared" si="213"/>
        <v>0</v>
      </c>
    </row>
    <row r="186" spans="2:44" ht="19.149999999999999" customHeight="1" x14ac:dyDescent="0.2">
      <c r="C186" s="439" t="str">
        <f>'7-Plan investitional'!A73</f>
        <v xml:space="preserve">   - Surse proprii</v>
      </c>
      <c r="D186" s="645" t="e">
        <f t="shared" si="211"/>
        <v>#DIV/0!</v>
      </c>
      <c r="E186" s="306" t="e">
        <f>'7-Plan investitional'!E73</f>
        <v>#DIV/0!</v>
      </c>
      <c r="F186" s="306" t="e">
        <f>'7-Plan investitional'!F73</f>
        <v>#DIV/0!</v>
      </c>
      <c r="G186" s="306" t="e">
        <f>'7-Plan investitional'!G73</f>
        <v>#DIV/0!</v>
      </c>
      <c r="H186" s="306" t="e">
        <f>'7-Plan investitional'!H73</f>
        <v>#DIV/0!</v>
      </c>
      <c r="I186" s="306" t="e">
        <f>'7-Plan investitional'!I73</f>
        <v>#DIV/0!</v>
      </c>
      <c r="J186" s="306"/>
      <c r="K186" s="306"/>
      <c r="L186" s="306"/>
      <c r="M186" s="306"/>
      <c r="N186" s="306"/>
      <c r="O186" s="306"/>
      <c r="P186" s="306"/>
      <c r="Q186" s="306"/>
      <c r="R186" s="306"/>
      <c r="S186" s="306"/>
      <c r="T186" s="306"/>
      <c r="U186" s="306"/>
      <c r="V186" s="306"/>
      <c r="W186" s="306"/>
      <c r="X186" s="306"/>
      <c r="Y186" s="306"/>
      <c r="Z186" s="306"/>
      <c r="AA186" s="306"/>
      <c r="AB186" s="306"/>
      <c r="AC186" s="306"/>
      <c r="AD186" s="306"/>
      <c r="AE186" s="306"/>
      <c r="AF186" s="306"/>
      <c r="AG186" s="306"/>
      <c r="AH186" s="306"/>
      <c r="AI186" s="306"/>
      <c r="AJ186" s="306"/>
      <c r="AK186" s="306"/>
      <c r="AL186" s="306"/>
      <c r="AM186" s="306"/>
      <c r="AN186" s="306"/>
      <c r="AO186" s="306"/>
      <c r="AP186" s="306"/>
      <c r="AQ186" s="306"/>
      <c r="AR186" s="306"/>
    </row>
    <row r="187" spans="2:44" ht="31.15" customHeight="1" x14ac:dyDescent="0.2">
      <c r="C187" s="439" t="str">
        <f>'7-Plan investitional'!A74</f>
        <v>Contributie publica (veniturile nete actualizate, pentru proiecte generatoare de profit)</v>
      </c>
      <c r="D187" s="645" t="e">
        <f t="shared" si="211"/>
        <v>#DIV/0!</v>
      </c>
      <c r="E187" s="306" t="e">
        <f>'7-Plan investitional'!E74</f>
        <v>#DIV/0!</v>
      </c>
      <c r="F187" s="306" t="e">
        <f>'7-Plan investitional'!F74</f>
        <v>#DIV/0!</v>
      </c>
      <c r="G187" s="306" t="e">
        <f>'7-Plan investitional'!G74</f>
        <v>#DIV/0!</v>
      </c>
      <c r="H187" s="306" t="e">
        <f>'7-Plan investitional'!H74</f>
        <v>#DIV/0!</v>
      </c>
      <c r="I187" s="306" t="e">
        <f>'7-Plan investitional'!I74</f>
        <v>#DIV/0!</v>
      </c>
      <c r="J187" s="306"/>
      <c r="K187" s="306"/>
      <c r="L187" s="306"/>
      <c r="M187" s="306"/>
      <c r="N187" s="306"/>
      <c r="O187" s="306"/>
      <c r="P187" s="306"/>
      <c r="Q187" s="306"/>
      <c r="R187" s="306"/>
      <c r="S187" s="306"/>
      <c r="T187" s="306"/>
      <c r="U187" s="306"/>
      <c r="V187" s="306"/>
      <c r="W187" s="306"/>
      <c r="X187" s="306"/>
      <c r="Y187" s="306"/>
      <c r="Z187" s="306"/>
      <c r="AA187" s="306"/>
      <c r="AB187" s="306"/>
      <c r="AC187" s="306"/>
      <c r="AD187" s="306"/>
      <c r="AE187" s="306"/>
      <c r="AF187" s="306"/>
      <c r="AG187" s="306"/>
      <c r="AH187" s="306"/>
      <c r="AI187" s="306"/>
      <c r="AJ187" s="306"/>
      <c r="AK187" s="306"/>
      <c r="AL187" s="306"/>
      <c r="AM187" s="306"/>
      <c r="AN187" s="306"/>
      <c r="AO187" s="306"/>
      <c r="AP187" s="306"/>
      <c r="AQ187" s="306"/>
      <c r="AR187" s="306"/>
    </row>
    <row r="188" spans="2:44" ht="27.6" customHeight="1" x14ac:dyDescent="0.2">
      <c r="C188" s="439" t="str">
        <f>'7-Plan investitional'!A75</f>
        <v xml:space="preserve">   - Imprumuturi bancare / surse imprumutate</v>
      </c>
      <c r="D188" s="645">
        <f t="shared" si="211"/>
        <v>0</v>
      </c>
      <c r="E188" s="306">
        <f>'7-Plan investitional'!E75</f>
        <v>0</v>
      </c>
      <c r="F188" s="306">
        <f>'7-Plan investitional'!F75</f>
        <v>0</v>
      </c>
      <c r="G188" s="306">
        <f>'7-Plan investitional'!G75</f>
        <v>0</v>
      </c>
      <c r="H188" s="306">
        <f>'7-Plan investitional'!H75</f>
        <v>0</v>
      </c>
      <c r="I188" s="306">
        <f>'7-Plan investitional'!I75</f>
        <v>0</v>
      </c>
      <c r="J188" s="460"/>
      <c r="K188" s="460"/>
      <c r="L188" s="460"/>
      <c r="M188" s="460"/>
      <c r="N188" s="460"/>
      <c r="O188" s="460"/>
      <c r="P188" s="460"/>
      <c r="Q188" s="460"/>
      <c r="R188" s="460"/>
      <c r="S188" s="460"/>
      <c r="T188" s="460"/>
      <c r="U188" s="460"/>
      <c r="V188" s="460"/>
      <c r="W188" s="460"/>
      <c r="X188" s="460"/>
      <c r="Y188" s="460"/>
      <c r="Z188" s="460"/>
      <c r="AA188" s="460"/>
      <c r="AB188" s="460"/>
      <c r="AC188" s="460"/>
      <c r="AD188" s="460"/>
      <c r="AE188" s="460"/>
      <c r="AF188" s="460"/>
      <c r="AG188" s="460"/>
      <c r="AH188" s="460"/>
      <c r="AI188" s="460"/>
      <c r="AJ188" s="460"/>
      <c r="AK188" s="460"/>
      <c r="AL188" s="460"/>
      <c r="AM188" s="460"/>
      <c r="AN188" s="460"/>
      <c r="AO188" s="460"/>
      <c r="AP188" s="460"/>
      <c r="AQ188" s="460"/>
      <c r="AR188" s="460"/>
    </row>
    <row r="189" spans="2:44" s="162" customFormat="1" ht="22.5" x14ac:dyDescent="0.2">
      <c r="C189" s="440" t="s">
        <v>519</v>
      </c>
      <c r="D189" s="645" t="e">
        <f t="shared" si="211"/>
        <v>#DIV/0!</v>
      </c>
      <c r="E189" s="305" t="e">
        <f>SUM(E184+E185)</f>
        <v>#DIV/0!</v>
      </c>
      <c r="F189" s="305" t="e">
        <f>SUM(F184+F185)</f>
        <v>#DIV/0!</v>
      </c>
      <c r="G189" s="305" t="e">
        <f t="shared" ref="G189:X189" si="214">SUM(G184+G185)</f>
        <v>#DIV/0!</v>
      </c>
      <c r="H189" s="305" t="e">
        <f t="shared" si="214"/>
        <v>#DIV/0!</v>
      </c>
      <c r="I189" s="305" t="e">
        <f t="shared" si="214"/>
        <v>#DIV/0!</v>
      </c>
      <c r="J189" s="305">
        <f>SUM(J184+J185)</f>
        <v>0</v>
      </c>
      <c r="K189" s="305">
        <f t="shared" si="214"/>
        <v>0</v>
      </c>
      <c r="L189" s="305">
        <f t="shared" si="214"/>
        <v>0</v>
      </c>
      <c r="M189" s="305">
        <f t="shared" si="214"/>
        <v>0</v>
      </c>
      <c r="N189" s="305">
        <f t="shared" si="214"/>
        <v>0</v>
      </c>
      <c r="O189" s="305">
        <f t="shared" si="214"/>
        <v>0</v>
      </c>
      <c r="P189" s="305">
        <f t="shared" si="214"/>
        <v>0</v>
      </c>
      <c r="Q189" s="305">
        <f t="shared" si="214"/>
        <v>0</v>
      </c>
      <c r="R189" s="305">
        <f t="shared" si="214"/>
        <v>0</v>
      </c>
      <c r="S189" s="305">
        <f t="shared" si="214"/>
        <v>0</v>
      </c>
      <c r="T189" s="305">
        <f t="shared" si="214"/>
        <v>0</v>
      </c>
      <c r="U189" s="305">
        <f t="shared" si="214"/>
        <v>0</v>
      </c>
      <c r="V189" s="305">
        <f t="shared" si="214"/>
        <v>0</v>
      </c>
      <c r="W189" s="305">
        <f t="shared" si="214"/>
        <v>0</v>
      </c>
      <c r="X189" s="305">
        <f t="shared" si="214"/>
        <v>0</v>
      </c>
      <c r="Y189" s="305">
        <f t="shared" ref="Y189:AR189" si="215">SUM(Y184+Y185)</f>
        <v>0</v>
      </c>
      <c r="Z189" s="305">
        <f t="shared" si="215"/>
        <v>0</v>
      </c>
      <c r="AA189" s="305">
        <f t="shared" si="215"/>
        <v>0</v>
      </c>
      <c r="AB189" s="305">
        <f t="shared" si="215"/>
        <v>0</v>
      </c>
      <c r="AC189" s="305">
        <f t="shared" si="215"/>
        <v>0</v>
      </c>
      <c r="AD189" s="305">
        <f t="shared" si="215"/>
        <v>0</v>
      </c>
      <c r="AE189" s="305">
        <f t="shared" si="215"/>
        <v>0</v>
      </c>
      <c r="AF189" s="305">
        <f t="shared" si="215"/>
        <v>0</v>
      </c>
      <c r="AG189" s="305">
        <f t="shared" si="215"/>
        <v>0</v>
      </c>
      <c r="AH189" s="305">
        <f t="shared" si="215"/>
        <v>0</v>
      </c>
      <c r="AI189" s="305">
        <f t="shared" si="215"/>
        <v>0</v>
      </c>
      <c r="AJ189" s="305">
        <f t="shared" si="215"/>
        <v>0</v>
      </c>
      <c r="AK189" s="305">
        <f t="shared" si="215"/>
        <v>0</v>
      </c>
      <c r="AL189" s="305">
        <f t="shared" si="215"/>
        <v>0</v>
      </c>
      <c r="AM189" s="305">
        <f t="shared" si="215"/>
        <v>0</v>
      </c>
      <c r="AN189" s="305">
        <f t="shared" si="215"/>
        <v>0</v>
      </c>
      <c r="AO189" s="305">
        <f t="shared" si="215"/>
        <v>0</v>
      </c>
      <c r="AP189" s="305">
        <f t="shared" si="215"/>
        <v>0</v>
      </c>
      <c r="AQ189" s="305">
        <f t="shared" si="215"/>
        <v>0</v>
      </c>
      <c r="AR189" s="305">
        <f t="shared" si="215"/>
        <v>0</v>
      </c>
    </row>
    <row r="190" spans="2:44" s="162" customFormat="1" x14ac:dyDescent="0.2">
      <c r="C190" s="440"/>
      <c r="D190" s="645"/>
      <c r="E190" s="305"/>
      <c r="F190" s="305"/>
      <c r="G190" s="305"/>
      <c r="H190" s="305"/>
      <c r="I190" s="305"/>
      <c r="J190" s="305"/>
      <c r="K190" s="305"/>
      <c r="L190" s="305"/>
      <c r="M190" s="305"/>
      <c r="N190" s="305"/>
      <c r="O190" s="305"/>
      <c r="P190" s="305"/>
      <c r="Q190" s="305"/>
      <c r="R190" s="305"/>
      <c r="S190" s="305"/>
      <c r="T190" s="305"/>
      <c r="U190" s="305"/>
      <c r="V190" s="305"/>
      <c r="W190" s="305"/>
      <c r="X190" s="305"/>
      <c r="Y190" s="305"/>
      <c r="Z190" s="305"/>
      <c r="AA190" s="305"/>
      <c r="AB190" s="305"/>
      <c r="AC190" s="305"/>
      <c r="AD190" s="305"/>
      <c r="AE190" s="305"/>
      <c r="AF190" s="305"/>
      <c r="AG190" s="305"/>
      <c r="AH190" s="305"/>
      <c r="AI190" s="305"/>
      <c r="AJ190" s="305"/>
      <c r="AK190" s="305"/>
      <c r="AL190" s="305"/>
      <c r="AM190" s="305"/>
      <c r="AN190" s="305"/>
      <c r="AO190" s="305"/>
      <c r="AP190" s="305"/>
      <c r="AQ190" s="305"/>
      <c r="AR190" s="305"/>
    </row>
    <row r="191" spans="2:44" s="162" customFormat="1" x14ac:dyDescent="0.2">
      <c r="C191" s="440" t="s">
        <v>520</v>
      </c>
      <c r="D191" s="645"/>
      <c r="E191" s="305"/>
      <c r="F191" s="305"/>
      <c r="G191" s="305"/>
      <c r="H191" s="305"/>
      <c r="I191" s="305"/>
      <c r="J191" s="305"/>
      <c r="K191" s="305"/>
      <c r="L191" s="305"/>
      <c r="M191" s="305"/>
      <c r="N191" s="305"/>
      <c r="O191" s="305"/>
      <c r="P191" s="305"/>
      <c r="Q191" s="305"/>
      <c r="R191" s="305"/>
      <c r="S191" s="305"/>
      <c r="T191" s="305"/>
      <c r="U191" s="305"/>
      <c r="V191" s="305"/>
      <c r="W191" s="305"/>
      <c r="X191" s="305"/>
      <c r="Y191" s="305"/>
      <c r="Z191" s="305"/>
      <c r="AA191" s="305"/>
      <c r="AB191" s="305"/>
      <c r="AC191" s="305"/>
      <c r="AD191" s="305"/>
      <c r="AE191" s="305"/>
      <c r="AF191" s="305"/>
      <c r="AG191" s="305"/>
      <c r="AH191" s="305"/>
      <c r="AI191" s="305"/>
      <c r="AJ191" s="305"/>
      <c r="AK191" s="305"/>
      <c r="AL191" s="305"/>
      <c r="AM191" s="305"/>
      <c r="AN191" s="305"/>
      <c r="AO191" s="305"/>
      <c r="AP191" s="305"/>
      <c r="AQ191" s="305"/>
      <c r="AR191" s="305"/>
    </row>
    <row r="192" spans="2:44" ht="22.5" x14ac:dyDescent="0.2">
      <c r="C192" s="439" t="s">
        <v>690</v>
      </c>
      <c r="D192" s="646">
        <f>SUM(E192:X192)</f>
        <v>0</v>
      </c>
      <c r="E192" s="306">
        <f>'7-Plan investitional'!E83</f>
        <v>0</v>
      </c>
      <c r="F192" s="306">
        <f>'7-Plan investitional'!F83</f>
        <v>0</v>
      </c>
      <c r="G192" s="306">
        <f>'7-Plan investitional'!G83</f>
        <v>0</v>
      </c>
      <c r="H192" s="306">
        <f>'7-Plan investitional'!H83</f>
        <v>0</v>
      </c>
      <c r="I192" s="306">
        <f>'7-Plan investitional'!I83</f>
        <v>0</v>
      </c>
      <c r="J192" s="306">
        <f>'7-Plan investitional'!E89</f>
        <v>0</v>
      </c>
      <c r="K192" s="306">
        <f>'7-Plan investitional'!F89</f>
        <v>0</v>
      </c>
      <c r="L192" s="306">
        <f>'7-Plan investitional'!G89</f>
        <v>0</v>
      </c>
      <c r="M192" s="306">
        <f>'7-Plan investitional'!H89</f>
        <v>0</v>
      </c>
      <c r="N192" s="306">
        <f>'7-Plan investitional'!I89</f>
        <v>0</v>
      </c>
      <c r="O192" s="306">
        <f>'7-Plan investitional'!E95</f>
        <v>0</v>
      </c>
      <c r="P192" s="306">
        <f>'7-Plan investitional'!F95</f>
        <v>0</v>
      </c>
      <c r="Q192" s="306">
        <f>'7-Plan investitional'!G95</f>
        <v>0</v>
      </c>
      <c r="R192" s="306">
        <f>'7-Plan investitional'!H95</f>
        <v>0</v>
      </c>
      <c r="S192" s="306">
        <f>'7-Plan investitional'!I95</f>
        <v>0</v>
      </c>
      <c r="T192" s="306">
        <f>'7-Plan investitional'!E101</f>
        <v>0</v>
      </c>
      <c r="U192" s="306">
        <f>'7-Plan investitional'!F101</f>
        <v>0</v>
      </c>
      <c r="V192" s="306">
        <f>'7-Plan investitional'!G101</f>
        <v>0</v>
      </c>
      <c r="W192" s="306">
        <f>'7-Plan investitional'!H101</f>
        <v>0</v>
      </c>
      <c r="X192" s="306">
        <f>'7-Plan investitional'!I101</f>
        <v>0</v>
      </c>
      <c r="Y192" s="306">
        <f>'7-Plan investitional'!J101</f>
        <v>0</v>
      </c>
      <c r="Z192" s="306">
        <f>'7-Plan investitional'!K101</f>
        <v>0</v>
      </c>
      <c r="AA192" s="306">
        <f>'7-Plan investitional'!L101</f>
        <v>0</v>
      </c>
      <c r="AB192" s="306">
        <f>'7-Plan investitional'!M101</f>
        <v>0</v>
      </c>
      <c r="AC192" s="306">
        <f>'7-Plan investitional'!N101</f>
        <v>0</v>
      </c>
      <c r="AD192" s="306">
        <f>'7-Plan investitional'!O101</f>
        <v>0</v>
      </c>
      <c r="AE192" s="306">
        <f>'7-Plan investitional'!P101</f>
        <v>0</v>
      </c>
      <c r="AF192" s="306">
        <f>'7-Plan investitional'!Q101</f>
        <v>0</v>
      </c>
      <c r="AG192" s="306">
        <f>'7-Plan investitional'!R101</f>
        <v>0</v>
      </c>
      <c r="AH192" s="306">
        <f>'7-Plan investitional'!S101</f>
        <v>0</v>
      </c>
      <c r="AI192" s="306">
        <f>'7-Plan investitional'!T101</f>
        <v>0</v>
      </c>
      <c r="AJ192" s="306">
        <f>'7-Plan investitional'!U101</f>
        <v>0</v>
      </c>
      <c r="AK192" s="306">
        <f>'7-Plan investitional'!V101</f>
        <v>0</v>
      </c>
      <c r="AL192" s="306">
        <f>'7-Plan investitional'!W101</f>
        <v>0</v>
      </c>
      <c r="AM192" s="306">
        <f>'7-Plan investitional'!X101</f>
        <v>0</v>
      </c>
      <c r="AN192" s="306">
        <f>'7-Plan investitional'!Y101</f>
        <v>0</v>
      </c>
      <c r="AO192" s="306">
        <f>'7-Plan investitional'!Z101</f>
        <v>0</v>
      </c>
      <c r="AP192" s="306">
        <f>'7-Plan investitional'!AA101</f>
        <v>0</v>
      </c>
      <c r="AQ192" s="306">
        <f>'7-Plan investitional'!AB101</f>
        <v>0</v>
      </c>
      <c r="AR192" s="306">
        <f>'7-Plan investitional'!AC101</f>
        <v>0</v>
      </c>
    </row>
    <row r="193" spans="3:44" ht="22.5" x14ac:dyDescent="0.2">
      <c r="C193" s="439" t="s">
        <v>691</v>
      </c>
      <c r="D193" s="646">
        <f>SUM(E193:X193)</f>
        <v>0</v>
      </c>
      <c r="E193" s="306">
        <f>'7-Plan investitional'!E84</f>
        <v>0</v>
      </c>
      <c r="F193" s="306">
        <f>'7-Plan investitional'!F84</f>
        <v>0</v>
      </c>
      <c r="G193" s="306">
        <f>'7-Plan investitional'!G84</f>
        <v>0</v>
      </c>
      <c r="H193" s="306">
        <f>'7-Plan investitional'!H84</f>
        <v>0</v>
      </c>
      <c r="I193" s="306">
        <f>'7-Plan investitional'!I84</f>
        <v>0</v>
      </c>
      <c r="J193" s="306">
        <f>'7-Plan investitional'!E90</f>
        <v>0</v>
      </c>
      <c r="K193" s="306">
        <f>'7-Plan investitional'!F90</f>
        <v>0</v>
      </c>
      <c r="L193" s="306">
        <f>'7-Plan investitional'!G90</f>
        <v>0</v>
      </c>
      <c r="M193" s="306">
        <f>'7-Plan investitional'!H90</f>
        <v>0</v>
      </c>
      <c r="N193" s="306">
        <f>'7-Plan investitional'!I90</f>
        <v>0</v>
      </c>
      <c r="O193" s="306">
        <f>'7-Plan investitional'!E96</f>
        <v>0</v>
      </c>
      <c r="P193" s="306">
        <f>'7-Plan investitional'!F96</f>
        <v>0</v>
      </c>
      <c r="Q193" s="306">
        <f>'7-Plan investitional'!G96</f>
        <v>0</v>
      </c>
      <c r="R193" s="306">
        <f>'7-Plan investitional'!H96</f>
        <v>0</v>
      </c>
      <c r="S193" s="306">
        <f>'7-Plan investitional'!I96</f>
        <v>0</v>
      </c>
      <c r="T193" s="306">
        <f>'7-Plan investitional'!E102</f>
        <v>0</v>
      </c>
      <c r="U193" s="306">
        <f>'7-Plan investitional'!F102</f>
        <v>0</v>
      </c>
      <c r="V193" s="306">
        <f>'7-Plan investitional'!G102</f>
        <v>0</v>
      </c>
      <c r="W193" s="306">
        <f>'7-Plan investitional'!H102</f>
        <v>0</v>
      </c>
      <c r="X193" s="306">
        <f>'7-Plan investitional'!I102</f>
        <v>0</v>
      </c>
      <c r="Y193" s="306">
        <f>'7-Plan investitional'!J102</f>
        <v>0</v>
      </c>
      <c r="Z193" s="306">
        <f>'7-Plan investitional'!K102</f>
        <v>0</v>
      </c>
      <c r="AA193" s="306">
        <f>'7-Plan investitional'!L102</f>
        <v>0</v>
      </c>
      <c r="AB193" s="306">
        <f>'7-Plan investitional'!M102</f>
        <v>0</v>
      </c>
      <c r="AC193" s="306">
        <f>'7-Plan investitional'!N102</f>
        <v>0</v>
      </c>
      <c r="AD193" s="306">
        <f>'7-Plan investitional'!O102</f>
        <v>0</v>
      </c>
      <c r="AE193" s="306">
        <f>'7-Plan investitional'!P102</f>
        <v>0</v>
      </c>
      <c r="AF193" s="306">
        <f>'7-Plan investitional'!Q102</f>
        <v>0</v>
      </c>
      <c r="AG193" s="306">
        <f>'7-Plan investitional'!R102</f>
        <v>0</v>
      </c>
      <c r="AH193" s="306">
        <f>'7-Plan investitional'!S102</f>
        <v>0</v>
      </c>
      <c r="AI193" s="306">
        <f>'7-Plan investitional'!T102</f>
        <v>0</v>
      </c>
      <c r="AJ193" s="306">
        <f>'7-Plan investitional'!U102</f>
        <v>0</v>
      </c>
      <c r="AK193" s="306">
        <f>'7-Plan investitional'!V102</f>
        <v>0</v>
      </c>
      <c r="AL193" s="306">
        <f>'7-Plan investitional'!W102</f>
        <v>0</v>
      </c>
      <c r="AM193" s="306">
        <f>'7-Plan investitional'!X102</f>
        <v>0</v>
      </c>
      <c r="AN193" s="306">
        <f>'7-Plan investitional'!Y102</f>
        <v>0</v>
      </c>
      <c r="AO193" s="306">
        <f>'7-Plan investitional'!Z102</f>
        <v>0</v>
      </c>
      <c r="AP193" s="306">
        <f>'7-Plan investitional'!AA102</f>
        <v>0</v>
      </c>
      <c r="AQ193" s="306">
        <f>'7-Plan investitional'!AB102</f>
        <v>0</v>
      </c>
      <c r="AR193" s="306">
        <f>'7-Plan investitional'!AC102</f>
        <v>0</v>
      </c>
    </row>
    <row r="194" spans="3:44" s="162" customFormat="1" ht="22.5" x14ac:dyDescent="0.2">
      <c r="C194" s="440" t="s">
        <v>521</v>
      </c>
      <c r="D194" s="646">
        <f>SUM(E194:X194)</f>
        <v>0</v>
      </c>
      <c r="E194" s="305">
        <f>E193+E192</f>
        <v>0</v>
      </c>
      <c r="F194" s="305">
        <f t="shared" ref="F194:X194" si="216">F193+F192</f>
        <v>0</v>
      </c>
      <c r="G194" s="305">
        <f t="shared" si="216"/>
        <v>0</v>
      </c>
      <c r="H194" s="305">
        <f t="shared" si="216"/>
        <v>0</v>
      </c>
      <c r="I194" s="305">
        <f t="shared" si="216"/>
        <v>0</v>
      </c>
      <c r="J194" s="305">
        <f t="shared" si="216"/>
        <v>0</v>
      </c>
      <c r="K194" s="305">
        <f t="shared" si="216"/>
        <v>0</v>
      </c>
      <c r="L194" s="305">
        <f t="shared" si="216"/>
        <v>0</v>
      </c>
      <c r="M194" s="305">
        <f t="shared" si="216"/>
        <v>0</v>
      </c>
      <c r="N194" s="305">
        <f t="shared" si="216"/>
        <v>0</v>
      </c>
      <c r="O194" s="305">
        <f t="shared" si="216"/>
        <v>0</v>
      </c>
      <c r="P194" s="305">
        <f t="shared" si="216"/>
        <v>0</v>
      </c>
      <c r="Q194" s="305">
        <f t="shared" si="216"/>
        <v>0</v>
      </c>
      <c r="R194" s="305">
        <f t="shared" si="216"/>
        <v>0</v>
      </c>
      <c r="S194" s="305">
        <f t="shared" si="216"/>
        <v>0</v>
      </c>
      <c r="T194" s="305">
        <f t="shared" si="216"/>
        <v>0</v>
      </c>
      <c r="U194" s="305">
        <f t="shared" si="216"/>
        <v>0</v>
      </c>
      <c r="V194" s="305">
        <f t="shared" si="216"/>
        <v>0</v>
      </c>
      <c r="W194" s="305">
        <f t="shared" si="216"/>
        <v>0</v>
      </c>
      <c r="X194" s="305">
        <f t="shared" si="216"/>
        <v>0</v>
      </c>
      <c r="Y194" s="305">
        <f t="shared" ref="Y194:AR194" si="217">Y193+Y192</f>
        <v>0</v>
      </c>
      <c r="Z194" s="305">
        <f t="shared" si="217"/>
        <v>0</v>
      </c>
      <c r="AA194" s="305">
        <f t="shared" si="217"/>
        <v>0</v>
      </c>
      <c r="AB194" s="305">
        <f t="shared" si="217"/>
        <v>0</v>
      </c>
      <c r="AC194" s="305">
        <f t="shared" si="217"/>
        <v>0</v>
      </c>
      <c r="AD194" s="305">
        <f t="shared" si="217"/>
        <v>0</v>
      </c>
      <c r="AE194" s="305">
        <f t="shared" si="217"/>
        <v>0</v>
      </c>
      <c r="AF194" s="305">
        <f t="shared" si="217"/>
        <v>0</v>
      </c>
      <c r="AG194" s="305">
        <f t="shared" si="217"/>
        <v>0</v>
      </c>
      <c r="AH194" s="305">
        <f t="shared" si="217"/>
        <v>0</v>
      </c>
      <c r="AI194" s="305">
        <f t="shared" si="217"/>
        <v>0</v>
      </c>
      <c r="AJ194" s="305">
        <f t="shared" si="217"/>
        <v>0</v>
      </c>
      <c r="AK194" s="305">
        <f t="shared" si="217"/>
        <v>0</v>
      </c>
      <c r="AL194" s="305">
        <f t="shared" si="217"/>
        <v>0</v>
      </c>
      <c r="AM194" s="305">
        <f t="shared" si="217"/>
        <v>0</v>
      </c>
      <c r="AN194" s="305">
        <f t="shared" si="217"/>
        <v>0</v>
      </c>
      <c r="AO194" s="305">
        <f t="shared" si="217"/>
        <v>0</v>
      </c>
      <c r="AP194" s="305">
        <f t="shared" si="217"/>
        <v>0</v>
      </c>
      <c r="AQ194" s="305">
        <f t="shared" si="217"/>
        <v>0</v>
      </c>
      <c r="AR194" s="305">
        <f t="shared" si="217"/>
        <v>0</v>
      </c>
    </row>
    <row r="195" spans="3:44" x14ac:dyDescent="0.2">
      <c r="C195" s="439"/>
      <c r="D195" s="646"/>
      <c r="E195" s="306"/>
      <c r="F195" s="306"/>
      <c r="G195" s="306"/>
      <c r="H195" s="306"/>
      <c r="I195" s="306"/>
      <c r="J195" s="306"/>
      <c r="K195" s="306"/>
      <c r="L195" s="306"/>
      <c r="M195" s="306"/>
      <c r="N195" s="306"/>
      <c r="O195" s="306"/>
      <c r="P195" s="306"/>
      <c r="Q195" s="306"/>
      <c r="R195" s="306"/>
      <c r="S195" s="306"/>
      <c r="T195" s="306"/>
      <c r="U195" s="306"/>
      <c r="V195" s="306"/>
      <c r="W195" s="306"/>
      <c r="X195" s="306"/>
      <c r="Y195" s="306"/>
      <c r="Z195" s="306"/>
      <c r="AA195" s="306"/>
      <c r="AB195" s="306"/>
      <c r="AC195" s="306"/>
      <c r="AD195" s="306"/>
      <c r="AE195" s="306"/>
      <c r="AF195" s="306"/>
      <c r="AG195" s="306"/>
      <c r="AH195" s="306"/>
      <c r="AI195" s="306"/>
      <c r="AJ195" s="306"/>
      <c r="AK195" s="306"/>
      <c r="AL195" s="306"/>
      <c r="AM195" s="306"/>
      <c r="AN195" s="306"/>
      <c r="AO195" s="306"/>
      <c r="AP195" s="306"/>
      <c r="AQ195" s="306"/>
      <c r="AR195" s="306"/>
    </row>
    <row r="196" spans="3:44" x14ac:dyDescent="0.2">
      <c r="C196" s="440" t="s">
        <v>522</v>
      </c>
      <c r="D196" s="646"/>
      <c r="E196" s="306"/>
      <c r="F196" s="306"/>
      <c r="G196" s="306"/>
      <c r="H196" s="306"/>
      <c r="I196" s="306"/>
      <c r="J196" s="306"/>
      <c r="K196" s="306"/>
      <c r="L196" s="306"/>
      <c r="M196" s="306"/>
      <c r="N196" s="306"/>
      <c r="O196" s="306"/>
      <c r="P196" s="306"/>
      <c r="Q196" s="306"/>
      <c r="R196" s="306"/>
      <c r="S196" s="306"/>
      <c r="T196" s="306"/>
      <c r="U196" s="306"/>
      <c r="V196" s="306"/>
      <c r="W196" s="306"/>
      <c r="X196" s="306"/>
      <c r="Y196" s="306"/>
      <c r="Z196" s="306"/>
      <c r="AA196" s="306"/>
      <c r="AB196" s="306"/>
      <c r="AC196" s="306"/>
      <c r="AD196" s="306"/>
      <c r="AE196" s="306"/>
      <c r="AF196" s="306"/>
      <c r="AG196" s="306"/>
      <c r="AH196" s="306"/>
      <c r="AI196" s="306"/>
      <c r="AJ196" s="306"/>
      <c r="AK196" s="306"/>
      <c r="AL196" s="306"/>
      <c r="AM196" s="306"/>
      <c r="AN196" s="306"/>
      <c r="AO196" s="306"/>
      <c r="AP196" s="306"/>
      <c r="AQ196" s="306"/>
      <c r="AR196" s="306"/>
    </row>
    <row r="197" spans="3:44" x14ac:dyDescent="0.2">
      <c r="C197" s="440" t="s">
        <v>523</v>
      </c>
      <c r="D197" s="645">
        <f>SUM(E197:I197)</f>
        <v>0</v>
      </c>
      <c r="E197" s="305">
        <f>'7-Plan investitional'!E55</f>
        <v>0</v>
      </c>
      <c r="F197" s="305">
        <f>'7-Plan investitional'!F55</f>
        <v>0</v>
      </c>
      <c r="G197" s="305">
        <f>'7-Plan investitional'!G55</f>
        <v>0</v>
      </c>
      <c r="H197" s="305">
        <f>'7-Plan investitional'!H55</f>
        <v>0</v>
      </c>
      <c r="I197" s="305">
        <f>'7-Plan investitional'!I55</f>
        <v>0</v>
      </c>
      <c r="J197" s="306"/>
      <c r="K197" s="306"/>
      <c r="L197" s="306"/>
      <c r="M197" s="306"/>
      <c r="N197" s="306"/>
      <c r="O197" s="306"/>
      <c r="P197" s="306"/>
      <c r="Q197" s="306"/>
      <c r="R197" s="306"/>
      <c r="S197" s="306"/>
      <c r="T197" s="306"/>
      <c r="U197" s="306"/>
      <c r="V197" s="306"/>
      <c r="W197" s="306"/>
      <c r="X197" s="306"/>
      <c r="Y197" s="306"/>
      <c r="Z197" s="306"/>
      <c r="AA197" s="306"/>
      <c r="AB197" s="306"/>
      <c r="AC197" s="306"/>
      <c r="AD197" s="306"/>
      <c r="AE197" s="306"/>
      <c r="AF197" s="306"/>
      <c r="AG197" s="306"/>
      <c r="AH197" s="306"/>
      <c r="AI197" s="306"/>
      <c r="AJ197" s="306"/>
      <c r="AK197" s="306"/>
      <c r="AL197" s="306"/>
      <c r="AM197" s="306"/>
      <c r="AN197" s="306"/>
      <c r="AO197" s="306"/>
      <c r="AP197" s="306"/>
      <c r="AQ197" s="306"/>
      <c r="AR197" s="306"/>
    </row>
    <row r="198" spans="3:44" ht="22.5" x14ac:dyDescent="0.2">
      <c r="C198" s="440" t="s">
        <v>524</v>
      </c>
      <c r="D198" s="645">
        <f>SUM(E198:I198)</f>
        <v>0</v>
      </c>
      <c r="E198" s="306">
        <f>E197</f>
        <v>0</v>
      </c>
      <c r="F198" s="306">
        <f t="shared" ref="F198:I198" si="218">F197</f>
        <v>0</v>
      </c>
      <c r="G198" s="306">
        <f t="shared" si="218"/>
        <v>0</v>
      </c>
      <c r="H198" s="306">
        <f t="shared" si="218"/>
        <v>0</v>
      </c>
      <c r="I198" s="306">
        <f t="shared" si="218"/>
        <v>0</v>
      </c>
      <c r="J198" s="306"/>
      <c r="K198" s="306"/>
      <c r="L198" s="306"/>
      <c r="M198" s="306"/>
      <c r="N198" s="306"/>
      <c r="O198" s="306"/>
      <c r="P198" s="306"/>
      <c r="Q198" s="306"/>
      <c r="R198" s="306"/>
      <c r="S198" s="306"/>
      <c r="T198" s="306"/>
      <c r="U198" s="306"/>
      <c r="V198" s="306"/>
      <c r="W198" s="306"/>
      <c r="X198" s="306"/>
      <c r="Y198" s="306"/>
      <c r="Z198" s="306"/>
      <c r="AA198" s="306"/>
      <c r="AB198" s="306"/>
      <c r="AC198" s="306"/>
      <c r="AD198" s="306"/>
      <c r="AE198" s="306"/>
      <c r="AF198" s="306"/>
      <c r="AG198" s="306"/>
      <c r="AH198" s="306"/>
      <c r="AI198" s="306"/>
      <c r="AJ198" s="306"/>
      <c r="AK198" s="306"/>
      <c r="AL198" s="306"/>
      <c r="AM198" s="306"/>
      <c r="AN198" s="306"/>
      <c r="AO198" s="306"/>
      <c r="AP198" s="306"/>
      <c r="AQ198" s="306"/>
      <c r="AR198" s="306"/>
    </row>
    <row r="199" spans="3:44" ht="33.75" x14ac:dyDescent="0.2">
      <c r="C199" s="440" t="s">
        <v>525</v>
      </c>
      <c r="D199" s="646">
        <f>D198+D194</f>
        <v>0</v>
      </c>
      <c r="E199" s="306">
        <f>E198+E194</f>
        <v>0</v>
      </c>
      <c r="F199" s="306">
        <f>F198+F194</f>
        <v>0</v>
      </c>
      <c r="G199" s="306">
        <f t="shared" ref="G199:X199" si="219">G198+G194</f>
        <v>0</v>
      </c>
      <c r="H199" s="306">
        <f t="shared" si="219"/>
        <v>0</v>
      </c>
      <c r="I199" s="306">
        <f>I198+I194</f>
        <v>0</v>
      </c>
      <c r="J199" s="306">
        <f t="shared" si="219"/>
        <v>0</v>
      </c>
      <c r="K199" s="306">
        <f t="shared" si="219"/>
        <v>0</v>
      </c>
      <c r="L199" s="306">
        <f t="shared" si="219"/>
        <v>0</v>
      </c>
      <c r="M199" s="306">
        <f t="shared" si="219"/>
        <v>0</v>
      </c>
      <c r="N199" s="306">
        <f t="shared" si="219"/>
        <v>0</v>
      </c>
      <c r="O199" s="306">
        <f t="shared" si="219"/>
        <v>0</v>
      </c>
      <c r="P199" s="306">
        <f t="shared" si="219"/>
        <v>0</v>
      </c>
      <c r="Q199" s="306">
        <f t="shared" si="219"/>
        <v>0</v>
      </c>
      <c r="R199" s="306">
        <f t="shared" si="219"/>
        <v>0</v>
      </c>
      <c r="S199" s="306">
        <f t="shared" si="219"/>
        <v>0</v>
      </c>
      <c r="T199" s="306">
        <f t="shared" si="219"/>
        <v>0</v>
      </c>
      <c r="U199" s="306">
        <f t="shared" si="219"/>
        <v>0</v>
      </c>
      <c r="V199" s="306">
        <f t="shared" si="219"/>
        <v>0</v>
      </c>
      <c r="W199" s="306">
        <f t="shared" si="219"/>
        <v>0</v>
      </c>
      <c r="X199" s="306">
        <f t="shared" si="219"/>
        <v>0</v>
      </c>
      <c r="Y199" s="306">
        <f t="shared" ref="Y199:AR199" si="220">Y198+Y194</f>
        <v>0</v>
      </c>
      <c r="Z199" s="306">
        <f t="shared" si="220"/>
        <v>0</v>
      </c>
      <c r="AA199" s="306">
        <f t="shared" si="220"/>
        <v>0</v>
      </c>
      <c r="AB199" s="306">
        <f t="shared" si="220"/>
        <v>0</v>
      </c>
      <c r="AC199" s="306">
        <f t="shared" si="220"/>
        <v>0</v>
      </c>
      <c r="AD199" s="306">
        <f t="shared" si="220"/>
        <v>0</v>
      </c>
      <c r="AE199" s="306">
        <f t="shared" si="220"/>
        <v>0</v>
      </c>
      <c r="AF199" s="306">
        <f t="shared" si="220"/>
        <v>0</v>
      </c>
      <c r="AG199" s="306">
        <f t="shared" si="220"/>
        <v>0</v>
      </c>
      <c r="AH199" s="306">
        <f t="shared" si="220"/>
        <v>0</v>
      </c>
      <c r="AI199" s="306">
        <f t="shared" si="220"/>
        <v>0</v>
      </c>
      <c r="AJ199" s="306">
        <f t="shared" si="220"/>
        <v>0</v>
      </c>
      <c r="AK199" s="306">
        <f t="shared" si="220"/>
        <v>0</v>
      </c>
      <c r="AL199" s="306">
        <f t="shared" si="220"/>
        <v>0</v>
      </c>
      <c r="AM199" s="306">
        <f t="shared" si="220"/>
        <v>0</v>
      </c>
      <c r="AN199" s="306">
        <f t="shared" si="220"/>
        <v>0</v>
      </c>
      <c r="AO199" s="306">
        <f t="shared" si="220"/>
        <v>0</v>
      </c>
      <c r="AP199" s="306">
        <f t="shared" si="220"/>
        <v>0</v>
      </c>
      <c r="AQ199" s="306">
        <f t="shared" si="220"/>
        <v>0</v>
      </c>
      <c r="AR199" s="306">
        <f t="shared" si="220"/>
        <v>0</v>
      </c>
    </row>
    <row r="200" spans="3:44" ht="20.45" customHeight="1" x14ac:dyDescent="0.2">
      <c r="C200" s="449" t="s">
        <v>526</v>
      </c>
      <c r="D200" s="646" t="e">
        <f>D189-D199</f>
        <v>#DIV/0!</v>
      </c>
      <c r="E200" s="306" t="e">
        <f>E189-E199</f>
        <v>#DIV/0!</v>
      </c>
      <c r="F200" s="306" t="e">
        <f t="shared" ref="F200:X200" si="221">F189-F199</f>
        <v>#DIV/0!</v>
      </c>
      <c r="G200" s="306" t="e">
        <f t="shared" si="221"/>
        <v>#DIV/0!</v>
      </c>
      <c r="H200" s="306" t="e">
        <f t="shared" si="221"/>
        <v>#DIV/0!</v>
      </c>
      <c r="I200" s="306" t="e">
        <f>I189-I199</f>
        <v>#DIV/0!</v>
      </c>
      <c r="J200" s="306">
        <f t="shared" si="221"/>
        <v>0</v>
      </c>
      <c r="K200" s="306">
        <f t="shared" si="221"/>
        <v>0</v>
      </c>
      <c r="L200" s="306">
        <f t="shared" si="221"/>
        <v>0</v>
      </c>
      <c r="M200" s="306">
        <f t="shared" si="221"/>
        <v>0</v>
      </c>
      <c r="N200" s="306">
        <f t="shared" si="221"/>
        <v>0</v>
      </c>
      <c r="O200" s="306">
        <f t="shared" si="221"/>
        <v>0</v>
      </c>
      <c r="P200" s="306">
        <f t="shared" si="221"/>
        <v>0</v>
      </c>
      <c r="Q200" s="306">
        <f t="shared" si="221"/>
        <v>0</v>
      </c>
      <c r="R200" s="306">
        <f t="shared" si="221"/>
        <v>0</v>
      </c>
      <c r="S200" s="306">
        <f t="shared" si="221"/>
        <v>0</v>
      </c>
      <c r="T200" s="306">
        <f>T189-T199</f>
        <v>0</v>
      </c>
      <c r="U200" s="306">
        <f t="shared" si="221"/>
        <v>0</v>
      </c>
      <c r="V200" s="306">
        <f t="shared" si="221"/>
        <v>0</v>
      </c>
      <c r="W200" s="306">
        <f t="shared" si="221"/>
        <v>0</v>
      </c>
      <c r="X200" s="306">
        <f t="shared" si="221"/>
        <v>0</v>
      </c>
      <c r="Y200" s="306">
        <f t="shared" ref="Y200:AR200" si="222">Y189-Y199</f>
        <v>0</v>
      </c>
      <c r="Z200" s="306">
        <f t="shared" si="222"/>
        <v>0</v>
      </c>
      <c r="AA200" s="306">
        <f t="shared" si="222"/>
        <v>0</v>
      </c>
      <c r="AB200" s="306">
        <f t="shared" si="222"/>
        <v>0</v>
      </c>
      <c r="AC200" s="306">
        <f t="shared" si="222"/>
        <v>0</v>
      </c>
      <c r="AD200" s="306">
        <f t="shared" si="222"/>
        <v>0</v>
      </c>
      <c r="AE200" s="306">
        <f t="shared" si="222"/>
        <v>0</v>
      </c>
      <c r="AF200" s="306">
        <f t="shared" si="222"/>
        <v>0</v>
      </c>
      <c r="AG200" s="306">
        <f t="shared" si="222"/>
        <v>0</v>
      </c>
      <c r="AH200" s="306">
        <f t="shared" si="222"/>
        <v>0</v>
      </c>
      <c r="AI200" s="306">
        <f t="shared" si="222"/>
        <v>0</v>
      </c>
      <c r="AJ200" s="306">
        <f t="shared" si="222"/>
        <v>0</v>
      </c>
      <c r="AK200" s="306">
        <f t="shared" si="222"/>
        <v>0</v>
      </c>
      <c r="AL200" s="306">
        <f t="shared" si="222"/>
        <v>0</v>
      </c>
      <c r="AM200" s="306">
        <f t="shared" si="222"/>
        <v>0</v>
      </c>
      <c r="AN200" s="306">
        <f t="shared" si="222"/>
        <v>0</v>
      </c>
      <c r="AO200" s="306">
        <f t="shared" si="222"/>
        <v>0</v>
      </c>
      <c r="AP200" s="306">
        <f t="shared" si="222"/>
        <v>0</v>
      </c>
      <c r="AQ200" s="306">
        <f t="shared" si="222"/>
        <v>0</v>
      </c>
      <c r="AR200" s="306">
        <f t="shared" si="222"/>
        <v>0</v>
      </c>
    </row>
    <row r="201" spans="3:44" x14ac:dyDescent="0.2">
      <c r="C201" s="439"/>
      <c r="D201" s="646"/>
      <c r="E201" s="306"/>
      <c r="F201" s="306"/>
      <c r="G201" s="306"/>
      <c r="H201" s="306"/>
      <c r="I201" s="306"/>
      <c r="J201" s="306"/>
      <c r="K201" s="306"/>
      <c r="L201" s="306"/>
      <c r="M201" s="306"/>
      <c r="N201" s="306"/>
      <c r="O201" s="306"/>
      <c r="P201" s="306"/>
      <c r="Q201" s="306"/>
      <c r="R201" s="306"/>
      <c r="S201" s="306"/>
      <c r="T201" s="306"/>
      <c r="U201" s="306"/>
      <c r="V201" s="306"/>
      <c r="W201" s="306"/>
      <c r="X201" s="306"/>
      <c r="Y201" s="306"/>
      <c r="Z201" s="306"/>
      <c r="AA201" s="306"/>
      <c r="AB201" s="306"/>
      <c r="AC201" s="306"/>
      <c r="AD201" s="306"/>
      <c r="AE201" s="306"/>
      <c r="AF201" s="306"/>
      <c r="AG201" s="306"/>
      <c r="AH201" s="306"/>
      <c r="AI201" s="306"/>
      <c r="AJ201" s="306"/>
      <c r="AK201" s="306"/>
      <c r="AL201" s="306"/>
      <c r="AM201" s="306"/>
      <c r="AN201" s="306"/>
      <c r="AO201" s="306"/>
      <c r="AP201" s="306"/>
      <c r="AQ201" s="306"/>
      <c r="AR201" s="306"/>
    </row>
    <row r="202" spans="3:44" x14ac:dyDescent="0.2">
      <c r="C202" s="449" t="s">
        <v>527</v>
      </c>
      <c r="D202" s="646" t="e">
        <f>D171+D200</f>
        <v>#DIV/0!</v>
      </c>
      <c r="E202" s="306" t="e">
        <f>E171+E200</f>
        <v>#DIV/0!</v>
      </c>
      <c r="F202" s="306" t="e">
        <f t="shared" ref="F202:X202" si="223">F171+F200</f>
        <v>#DIV/0!</v>
      </c>
      <c r="G202" s="306" t="e">
        <f t="shared" si="223"/>
        <v>#DIV/0!</v>
      </c>
      <c r="H202" s="306" t="e">
        <f t="shared" si="223"/>
        <v>#DIV/0!</v>
      </c>
      <c r="I202" s="306" t="e">
        <f t="shared" si="223"/>
        <v>#DIV/0!</v>
      </c>
      <c r="J202" s="306">
        <f t="shared" si="223"/>
        <v>0</v>
      </c>
      <c r="K202" s="306">
        <f t="shared" si="223"/>
        <v>0</v>
      </c>
      <c r="L202" s="306">
        <f t="shared" si="223"/>
        <v>0</v>
      </c>
      <c r="M202" s="306">
        <f t="shared" si="223"/>
        <v>0</v>
      </c>
      <c r="N202" s="306">
        <f t="shared" si="223"/>
        <v>0</v>
      </c>
      <c r="O202" s="306">
        <f t="shared" si="223"/>
        <v>0</v>
      </c>
      <c r="P202" s="306">
        <f t="shared" si="223"/>
        <v>0</v>
      </c>
      <c r="Q202" s="306">
        <f t="shared" si="223"/>
        <v>0</v>
      </c>
      <c r="R202" s="306">
        <f t="shared" si="223"/>
        <v>0</v>
      </c>
      <c r="S202" s="306">
        <f t="shared" si="223"/>
        <v>0</v>
      </c>
      <c r="T202" s="306">
        <f t="shared" si="223"/>
        <v>0</v>
      </c>
      <c r="U202" s="306">
        <f t="shared" si="223"/>
        <v>0</v>
      </c>
      <c r="V202" s="306">
        <f t="shared" si="223"/>
        <v>0</v>
      </c>
      <c r="W202" s="306">
        <f t="shared" si="223"/>
        <v>0</v>
      </c>
      <c r="X202" s="306">
        <f t="shared" si="223"/>
        <v>0</v>
      </c>
      <c r="Y202" s="306">
        <f t="shared" ref="Y202:AR202" si="224">Y171+Y200</f>
        <v>0</v>
      </c>
      <c r="Z202" s="306">
        <f t="shared" si="224"/>
        <v>0</v>
      </c>
      <c r="AA202" s="306">
        <f t="shared" si="224"/>
        <v>0</v>
      </c>
      <c r="AB202" s="306">
        <f t="shared" si="224"/>
        <v>0</v>
      </c>
      <c r="AC202" s="306">
        <f t="shared" si="224"/>
        <v>0</v>
      </c>
      <c r="AD202" s="306">
        <f t="shared" si="224"/>
        <v>0</v>
      </c>
      <c r="AE202" s="306">
        <f t="shared" si="224"/>
        <v>0</v>
      </c>
      <c r="AF202" s="306">
        <f t="shared" si="224"/>
        <v>0</v>
      </c>
      <c r="AG202" s="306">
        <f t="shared" si="224"/>
        <v>0</v>
      </c>
      <c r="AH202" s="306">
        <f t="shared" si="224"/>
        <v>0</v>
      </c>
      <c r="AI202" s="306">
        <f t="shared" si="224"/>
        <v>0</v>
      </c>
      <c r="AJ202" s="306">
        <f t="shared" si="224"/>
        <v>0</v>
      </c>
      <c r="AK202" s="306">
        <f t="shared" si="224"/>
        <v>0</v>
      </c>
      <c r="AL202" s="306">
        <f t="shared" si="224"/>
        <v>0</v>
      </c>
      <c r="AM202" s="306">
        <f t="shared" si="224"/>
        <v>0</v>
      </c>
      <c r="AN202" s="306">
        <f t="shared" si="224"/>
        <v>0</v>
      </c>
      <c r="AO202" s="306">
        <f t="shared" si="224"/>
        <v>0</v>
      </c>
      <c r="AP202" s="306">
        <f t="shared" si="224"/>
        <v>0</v>
      </c>
      <c r="AQ202" s="306">
        <f t="shared" si="224"/>
        <v>0</v>
      </c>
      <c r="AR202" s="306">
        <f t="shared" si="224"/>
        <v>0</v>
      </c>
    </row>
    <row r="203" spans="3:44" ht="22.5" x14ac:dyDescent="0.2">
      <c r="C203" s="440" t="s">
        <v>528</v>
      </c>
      <c r="D203" s="646" t="s">
        <v>529</v>
      </c>
      <c r="E203" s="306">
        <f>D204</f>
        <v>0</v>
      </c>
      <c r="F203" s="306" t="e">
        <f t="shared" ref="F203:X203" si="225">E204</f>
        <v>#DIV/0!</v>
      </c>
      <c r="G203" s="306" t="e">
        <f t="shared" si="225"/>
        <v>#DIV/0!</v>
      </c>
      <c r="H203" s="306" t="e">
        <f t="shared" si="225"/>
        <v>#DIV/0!</v>
      </c>
      <c r="I203" s="306" t="e">
        <f t="shared" si="225"/>
        <v>#DIV/0!</v>
      </c>
      <c r="J203" s="306" t="e">
        <f t="shared" si="225"/>
        <v>#DIV/0!</v>
      </c>
      <c r="K203" s="306" t="e">
        <f t="shared" si="225"/>
        <v>#DIV/0!</v>
      </c>
      <c r="L203" s="306" t="e">
        <f t="shared" si="225"/>
        <v>#DIV/0!</v>
      </c>
      <c r="M203" s="306" t="e">
        <f t="shared" si="225"/>
        <v>#DIV/0!</v>
      </c>
      <c r="N203" s="306" t="e">
        <f t="shared" si="225"/>
        <v>#DIV/0!</v>
      </c>
      <c r="O203" s="306" t="e">
        <f t="shared" si="225"/>
        <v>#DIV/0!</v>
      </c>
      <c r="P203" s="306" t="e">
        <f t="shared" si="225"/>
        <v>#DIV/0!</v>
      </c>
      <c r="Q203" s="306" t="e">
        <f t="shared" si="225"/>
        <v>#DIV/0!</v>
      </c>
      <c r="R203" s="306" t="e">
        <f t="shared" si="225"/>
        <v>#DIV/0!</v>
      </c>
      <c r="S203" s="306" t="e">
        <f t="shared" si="225"/>
        <v>#DIV/0!</v>
      </c>
      <c r="T203" s="306" t="e">
        <f t="shared" si="225"/>
        <v>#DIV/0!</v>
      </c>
      <c r="U203" s="306" t="e">
        <f t="shared" si="225"/>
        <v>#DIV/0!</v>
      </c>
      <c r="V203" s="306" t="e">
        <f t="shared" si="225"/>
        <v>#DIV/0!</v>
      </c>
      <c r="W203" s="306" t="e">
        <f t="shared" si="225"/>
        <v>#DIV/0!</v>
      </c>
      <c r="X203" s="306" t="e">
        <f t="shared" si="225"/>
        <v>#DIV/0!</v>
      </c>
      <c r="Y203" s="306" t="e">
        <f t="shared" ref="Y203" si="226">X204</f>
        <v>#DIV/0!</v>
      </c>
      <c r="Z203" s="306" t="e">
        <f t="shared" ref="Z203" si="227">Y204</f>
        <v>#DIV/0!</v>
      </c>
      <c r="AA203" s="306" t="e">
        <f t="shared" ref="AA203" si="228">Z204</f>
        <v>#DIV/0!</v>
      </c>
      <c r="AB203" s="306" t="e">
        <f t="shared" ref="AB203" si="229">AA204</f>
        <v>#DIV/0!</v>
      </c>
      <c r="AC203" s="306" t="e">
        <f t="shared" ref="AC203" si="230">AB204</f>
        <v>#DIV/0!</v>
      </c>
      <c r="AD203" s="306" t="e">
        <f t="shared" ref="AD203" si="231">AC204</f>
        <v>#DIV/0!</v>
      </c>
      <c r="AE203" s="306" t="e">
        <f t="shared" ref="AE203" si="232">AD204</f>
        <v>#DIV/0!</v>
      </c>
      <c r="AF203" s="306" t="e">
        <f t="shared" ref="AF203" si="233">AE204</f>
        <v>#DIV/0!</v>
      </c>
      <c r="AG203" s="306" t="e">
        <f t="shared" ref="AG203" si="234">AF204</f>
        <v>#DIV/0!</v>
      </c>
      <c r="AH203" s="306" t="e">
        <f t="shared" ref="AH203" si="235">AG204</f>
        <v>#DIV/0!</v>
      </c>
      <c r="AI203" s="306" t="e">
        <f t="shared" ref="AI203" si="236">AH204</f>
        <v>#DIV/0!</v>
      </c>
      <c r="AJ203" s="306" t="e">
        <f t="shared" ref="AJ203" si="237">AI204</f>
        <v>#DIV/0!</v>
      </c>
      <c r="AK203" s="306" t="e">
        <f t="shared" ref="AK203" si="238">AJ204</f>
        <v>#DIV/0!</v>
      </c>
      <c r="AL203" s="306" t="e">
        <f t="shared" ref="AL203" si="239">AK204</f>
        <v>#DIV/0!</v>
      </c>
      <c r="AM203" s="306" t="e">
        <f t="shared" ref="AM203" si="240">AL204</f>
        <v>#DIV/0!</v>
      </c>
      <c r="AN203" s="306" t="e">
        <f t="shared" ref="AN203" si="241">AM204</f>
        <v>#DIV/0!</v>
      </c>
      <c r="AO203" s="306" t="e">
        <f t="shared" ref="AO203" si="242">AN204</f>
        <v>#DIV/0!</v>
      </c>
      <c r="AP203" s="306" t="e">
        <f t="shared" ref="AP203" si="243">AO204</f>
        <v>#DIV/0!</v>
      </c>
      <c r="AQ203" s="306" t="e">
        <f t="shared" ref="AQ203" si="244">AP204</f>
        <v>#DIV/0!</v>
      </c>
      <c r="AR203" s="306" t="e">
        <f t="shared" ref="AR203" si="245">AQ204</f>
        <v>#DIV/0!</v>
      </c>
    </row>
    <row r="204" spans="3:44" ht="22.5" x14ac:dyDescent="0.2">
      <c r="C204" s="440" t="s">
        <v>530</v>
      </c>
      <c r="D204" s="646">
        <v>0</v>
      </c>
      <c r="E204" s="306" t="e">
        <f>E203+E202</f>
        <v>#DIV/0!</v>
      </c>
      <c r="F204" s="306" t="e">
        <f t="shared" ref="F204:X204" si="246">F203+F202</f>
        <v>#DIV/0!</v>
      </c>
      <c r="G204" s="306" t="e">
        <f t="shared" si="246"/>
        <v>#DIV/0!</v>
      </c>
      <c r="H204" s="306" t="e">
        <f t="shared" si="246"/>
        <v>#DIV/0!</v>
      </c>
      <c r="I204" s="306" t="e">
        <f t="shared" si="246"/>
        <v>#DIV/0!</v>
      </c>
      <c r="J204" s="306" t="e">
        <f t="shared" si="246"/>
        <v>#DIV/0!</v>
      </c>
      <c r="K204" s="306" t="e">
        <f t="shared" si="246"/>
        <v>#DIV/0!</v>
      </c>
      <c r="L204" s="306" t="e">
        <f t="shared" si="246"/>
        <v>#DIV/0!</v>
      </c>
      <c r="M204" s="306" t="e">
        <f t="shared" si="246"/>
        <v>#DIV/0!</v>
      </c>
      <c r="N204" s="306" t="e">
        <f t="shared" si="246"/>
        <v>#DIV/0!</v>
      </c>
      <c r="O204" s="306" t="e">
        <f t="shared" si="246"/>
        <v>#DIV/0!</v>
      </c>
      <c r="P204" s="306" t="e">
        <f t="shared" si="246"/>
        <v>#DIV/0!</v>
      </c>
      <c r="Q204" s="306" t="e">
        <f t="shared" si="246"/>
        <v>#DIV/0!</v>
      </c>
      <c r="R204" s="306" t="e">
        <f t="shared" si="246"/>
        <v>#DIV/0!</v>
      </c>
      <c r="S204" s="306" t="e">
        <f t="shared" si="246"/>
        <v>#DIV/0!</v>
      </c>
      <c r="T204" s="306" t="e">
        <f t="shared" si="246"/>
        <v>#DIV/0!</v>
      </c>
      <c r="U204" s="306" t="e">
        <f t="shared" si="246"/>
        <v>#DIV/0!</v>
      </c>
      <c r="V204" s="306" t="e">
        <f t="shared" si="246"/>
        <v>#DIV/0!</v>
      </c>
      <c r="W204" s="306" t="e">
        <f t="shared" si="246"/>
        <v>#DIV/0!</v>
      </c>
      <c r="X204" s="306" t="e">
        <f t="shared" si="246"/>
        <v>#DIV/0!</v>
      </c>
      <c r="Y204" s="306" t="e">
        <f t="shared" ref="Y204:AR204" si="247">Y203+Y202</f>
        <v>#DIV/0!</v>
      </c>
      <c r="Z204" s="306" t="e">
        <f t="shared" si="247"/>
        <v>#DIV/0!</v>
      </c>
      <c r="AA204" s="306" t="e">
        <f t="shared" si="247"/>
        <v>#DIV/0!</v>
      </c>
      <c r="AB204" s="306" t="e">
        <f t="shared" si="247"/>
        <v>#DIV/0!</v>
      </c>
      <c r="AC204" s="306" t="e">
        <f t="shared" si="247"/>
        <v>#DIV/0!</v>
      </c>
      <c r="AD204" s="306" t="e">
        <f t="shared" si="247"/>
        <v>#DIV/0!</v>
      </c>
      <c r="AE204" s="306" t="e">
        <f t="shared" si="247"/>
        <v>#DIV/0!</v>
      </c>
      <c r="AF204" s="306" t="e">
        <f t="shared" si="247"/>
        <v>#DIV/0!</v>
      </c>
      <c r="AG204" s="306" t="e">
        <f t="shared" si="247"/>
        <v>#DIV/0!</v>
      </c>
      <c r="AH204" s="306" t="e">
        <f t="shared" si="247"/>
        <v>#DIV/0!</v>
      </c>
      <c r="AI204" s="306" t="e">
        <f t="shared" si="247"/>
        <v>#DIV/0!</v>
      </c>
      <c r="AJ204" s="306" t="e">
        <f t="shared" si="247"/>
        <v>#DIV/0!</v>
      </c>
      <c r="AK204" s="306" t="e">
        <f t="shared" si="247"/>
        <v>#DIV/0!</v>
      </c>
      <c r="AL204" s="306" t="e">
        <f t="shared" si="247"/>
        <v>#DIV/0!</v>
      </c>
      <c r="AM204" s="306" t="e">
        <f t="shared" si="247"/>
        <v>#DIV/0!</v>
      </c>
      <c r="AN204" s="306" t="e">
        <f t="shared" si="247"/>
        <v>#DIV/0!</v>
      </c>
      <c r="AO204" s="306" t="e">
        <f t="shared" si="247"/>
        <v>#DIV/0!</v>
      </c>
      <c r="AP204" s="306" t="e">
        <f t="shared" si="247"/>
        <v>#DIV/0!</v>
      </c>
      <c r="AQ204" s="306" t="e">
        <f t="shared" si="247"/>
        <v>#DIV/0!</v>
      </c>
      <c r="AR204" s="306" t="e">
        <f t="shared" si="247"/>
        <v>#DIV/0!</v>
      </c>
    </row>
    <row r="205" spans="3:44" x14ac:dyDescent="0.2">
      <c r="S205" s="307"/>
      <c r="T205" s="307"/>
      <c r="U205" s="307"/>
      <c r="V205" s="307"/>
      <c r="W205" s="307"/>
      <c r="X205" s="307"/>
    </row>
    <row r="206" spans="3:44" ht="16.899999999999999" customHeight="1" x14ac:dyDescent="0.2"/>
    <row r="207" spans="3:44" ht="16.899999999999999" customHeight="1" x14ac:dyDescent="0.2"/>
    <row r="208" spans="3:44" ht="16.899999999999999" customHeight="1" x14ac:dyDescent="0.2"/>
    <row r="209" spans="1:44" ht="16.899999999999999" customHeight="1" x14ac:dyDescent="0.2"/>
    <row r="210" spans="1:44" ht="16.899999999999999" customHeight="1" x14ac:dyDescent="0.2"/>
    <row r="211" spans="1:44" ht="16.899999999999999" customHeight="1" x14ac:dyDescent="0.2"/>
    <row r="212" spans="1:44" ht="16.899999999999999" customHeight="1" x14ac:dyDescent="0.2"/>
    <row r="213" spans="1:44" ht="16.899999999999999" customHeight="1" x14ac:dyDescent="0.2"/>
    <row r="214" spans="1:44" ht="12" customHeight="1" x14ac:dyDescent="0.2">
      <c r="C214" s="826" t="s">
        <v>531</v>
      </c>
      <c r="D214" s="826"/>
      <c r="E214" s="826"/>
      <c r="S214" s="123"/>
      <c r="T214" s="123"/>
      <c r="U214" s="123"/>
      <c r="V214" s="123"/>
      <c r="W214" s="123"/>
      <c r="X214" s="123"/>
    </row>
    <row r="215" spans="1:44" x14ac:dyDescent="0.2">
      <c r="C215" s="827" t="s">
        <v>532</v>
      </c>
      <c r="D215" s="827"/>
      <c r="E215" s="827"/>
      <c r="F215" s="827"/>
      <c r="G215" s="827"/>
      <c r="H215" s="827"/>
      <c r="I215" s="827"/>
      <c r="S215" s="123"/>
      <c r="T215" s="123"/>
      <c r="U215" s="123"/>
      <c r="V215" s="123"/>
      <c r="W215" s="123"/>
      <c r="X215" s="123"/>
    </row>
    <row r="216" spans="1:44" s="437" customFormat="1" x14ac:dyDescent="0.2">
      <c r="C216" s="583"/>
      <c r="D216" s="654"/>
      <c r="E216" s="462"/>
      <c r="F216" s="462"/>
      <c r="G216" s="463"/>
      <c r="H216" s="462"/>
      <c r="I216" s="462"/>
      <c r="J216" s="462"/>
      <c r="K216" s="402"/>
      <c r="L216" s="402"/>
      <c r="M216" s="402"/>
      <c r="N216" s="402"/>
      <c r="O216" s="438"/>
      <c r="P216" s="438"/>
      <c r="Q216" s="438"/>
      <c r="R216" s="438"/>
    </row>
    <row r="217" spans="1:44" s="437" customFormat="1" x14ac:dyDescent="0.2">
      <c r="C217" s="822" t="s">
        <v>565</v>
      </c>
      <c r="D217" s="824"/>
      <c r="E217" s="824"/>
      <c r="F217" s="824"/>
      <c r="G217" s="824"/>
      <c r="H217" s="824"/>
      <c r="I217" s="824"/>
      <c r="J217" s="824"/>
      <c r="K217" s="824"/>
      <c r="L217" s="824"/>
      <c r="M217" s="824"/>
      <c r="N217" s="824"/>
      <c r="O217" s="438"/>
      <c r="P217" s="438"/>
      <c r="Q217" s="438"/>
      <c r="R217" s="438"/>
    </row>
    <row r="219" spans="1:44" x14ac:dyDescent="0.2">
      <c r="C219" s="825" t="str">
        <f>E89</f>
        <v>implementare si operare</v>
      </c>
      <c r="D219" s="825"/>
      <c r="E219" s="825"/>
      <c r="F219" s="825"/>
      <c r="G219" s="825"/>
      <c r="H219" s="825"/>
      <c r="I219" s="825"/>
      <c r="J219" s="825"/>
      <c r="K219" s="825"/>
      <c r="L219" s="825"/>
      <c r="M219" s="825"/>
      <c r="N219" s="825"/>
      <c r="O219" s="825"/>
      <c r="P219" s="825"/>
      <c r="Q219" s="825"/>
      <c r="R219" s="825"/>
      <c r="S219" s="825"/>
      <c r="T219" s="825"/>
      <c r="U219" s="825"/>
      <c r="V219" s="825"/>
      <c r="W219" s="825"/>
      <c r="X219" s="825"/>
    </row>
    <row r="221" spans="1:44" s="162" customFormat="1" x14ac:dyDescent="0.2">
      <c r="B221" s="546"/>
      <c r="C221" s="440" t="s">
        <v>533</v>
      </c>
      <c r="D221" s="645"/>
      <c r="E221" s="305"/>
      <c r="F221" s="305"/>
      <c r="G221" s="305"/>
      <c r="H221" s="305"/>
      <c r="I221" s="305"/>
      <c r="J221" s="305"/>
      <c r="K221" s="305"/>
      <c r="L221" s="305"/>
      <c r="M221" s="305"/>
      <c r="N221" s="305"/>
      <c r="O221" s="305"/>
      <c r="P221" s="305"/>
      <c r="Q221" s="305"/>
      <c r="R221" s="305"/>
      <c r="S221" s="464"/>
      <c r="T221" s="464"/>
      <c r="U221" s="464"/>
      <c r="V221" s="464"/>
      <c r="W221" s="464"/>
      <c r="X221" s="464"/>
      <c r="Y221" s="464"/>
      <c r="Z221" s="464"/>
      <c r="AA221" s="464"/>
      <c r="AB221" s="464"/>
      <c r="AC221" s="464"/>
      <c r="AD221" s="546"/>
      <c r="AE221" s="546"/>
      <c r="AF221" s="546"/>
      <c r="AG221" s="546"/>
      <c r="AH221" s="546"/>
      <c r="AI221" s="546"/>
      <c r="AJ221" s="546"/>
      <c r="AK221" s="546"/>
      <c r="AL221" s="546"/>
      <c r="AM221" s="546"/>
      <c r="AN221" s="546"/>
      <c r="AO221" s="546"/>
      <c r="AP221" s="546"/>
      <c r="AQ221" s="546"/>
      <c r="AR221" s="546"/>
    </row>
    <row r="222" spans="1:44" s="162" customFormat="1" x14ac:dyDescent="0.2">
      <c r="B222" s="546"/>
      <c r="C222" s="440" t="str">
        <f>C102</f>
        <v>VENITURI OPERATIONALE</v>
      </c>
      <c r="D222" s="645"/>
      <c r="E222" s="305"/>
      <c r="F222" s="305"/>
      <c r="G222" s="305"/>
      <c r="H222" s="305"/>
      <c r="I222" s="305"/>
      <c r="J222" s="305"/>
      <c r="K222" s="305"/>
      <c r="L222" s="305"/>
      <c r="M222" s="305"/>
      <c r="N222" s="305"/>
      <c r="O222" s="305"/>
      <c r="P222" s="305"/>
      <c r="Q222" s="305"/>
      <c r="R222" s="305"/>
      <c r="S222" s="464"/>
      <c r="T222" s="464"/>
      <c r="U222" s="464"/>
      <c r="V222" s="464"/>
      <c r="W222" s="464"/>
      <c r="X222" s="464"/>
      <c r="Y222" s="464"/>
      <c r="Z222" s="464"/>
      <c r="AA222" s="464"/>
      <c r="AB222" s="464"/>
      <c r="AC222" s="464"/>
      <c r="AD222" s="546"/>
      <c r="AE222" s="546"/>
      <c r="AF222" s="546"/>
      <c r="AG222" s="546"/>
      <c r="AH222" s="546"/>
      <c r="AI222" s="546"/>
      <c r="AJ222" s="546"/>
      <c r="AK222" s="546"/>
      <c r="AL222" s="546"/>
      <c r="AM222" s="546"/>
      <c r="AN222" s="546"/>
      <c r="AO222" s="546"/>
      <c r="AP222" s="546"/>
      <c r="AQ222" s="546"/>
      <c r="AR222" s="546"/>
    </row>
    <row r="223" spans="1:44" ht="78.75" x14ac:dyDescent="0.2">
      <c r="A223" s="123">
        <v>1</v>
      </c>
      <c r="B223" s="439">
        <f t="shared" ref="B223:C253" si="248">B9</f>
        <v>1</v>
      </c>
      <c r="C223" s="439" t="str">
        <f t="shared" si="248"/>
        <v>Venituri din taxe (depăşirea duratei de şcolarizare prevăzute de lege, admiteri, înmatriculări, reînmatriculări, repetarea examenelor şi a altor forme de verificare, care depăşesc prevederile planului de învăţământ)</v>
      </c>
      <c r="D223" s="645">
        <f>SUM(E223:AR223)</f>
        <v>0</v>
      </c>
      <c r="E223" s="306">
        <f t="shared" ref="E223:AR223" si="249">E103-E9</f>
        <v>0</v>
      </c>
      <c r="F223" s="306">
        <f t="shared" si="249"/>
        <v>0</v>
      </c>
      <c r="G223" s="306">
        <f t="shared" si="249"/>
        <v>0</v>
      </c>
      <c r="H223" s="306">
        <f t="shared" si="249"/>
        <v>0</v>
      </c>
      <c r="I223" s="306">
        <f t="shared" si="249"/>
        <v>0</v>
      </c>
      <c r="J223" s="306">
        <f t="shared" si="249"/>
        <v>0</v>
      </c>
      <c r="K223" s="306">
        <f t="shared" si="249"/>
        <v>0</v>
      </c>
      <c r="L223" s="306">
        <f t="shared" si="249"/>
        <v>0</v>
      </c>
      <c r="M223" s="306">
        <f t="shared" si="249"/>
        <v>0</v>
      </c>
      <c r="N223" s="306">
        <f t="shared" si="249"/>
        <v>0</v>
      </c>
      <c r="O223" s="306">
        <f t="shared" si="249"/>
        <v>0</v>
      </c>
      <c r="P223" s="306">
        <f t="shared" si="249"/>
        <v>0</v>
      </c>
      <c r="Q223" s="306">
        <f t="shared" si="249"/>
        <v>0</v>
      </c>
      <c r="R223" s="306">
        <f t="shared" si="249"/>
        <v>0</v>
      </c>
      <c r="S223" s="306">
        <f t="shared" si="249"/>
        <v>0</v>
      </c>
      <c r="T223" s="306">
        <f t="shared" si="249"/>
        <v>0</v>
      </c>
      <c r="U223" s="306">
        <f t="shared" si="249"/>
        <v>0</v>
      </c>
      <c r="V223" s="306">
        <f t="shared" si="249"/>
        <v>0</v>
      </c>
      <c r="W223" s="306">
        <f t="shared" si="249"/>
        <v>0</v>
      </c>
      <c r="X223" s="306">
        <f t="shared" si="249"/>
        <v>0</v>
      </c>
      <c r="Y223" s="306">
        <f t="shared" si="249"/>
        <v>0</v>
      </c>
      <c r="Z223" s="306">
        <f t="shared" si="249"/>
        <v>0</v>
      </c>
      <c r="AA223" s="306">
        <f t="shared" si="249"/>
        <v>0</v>
      </c>
      <c r="AB223" s="306">
        <f t="shared" si="249"/>
        <v>0</v>
      </c>
      <c r="AC223" s="306">
        <f t="shared" si="249"/>
        <v>0</v>
      </c>
      <c r="AD223" s="306">
        <f t="shared" si="249"/>
        <v>0</v>
      </c>
      <c r="AE223" s="306">
        <f t="shared" si="249"/>
        <v>0</v>
      </c>
      <c r="AF223" s="306">
        <f t="shared" si="249"/>
        <v>0</v>
      </c>
      <c r="AG223" s="306">
        <f t="shared" si="249"/>
        <v>0</v>
      </c>
      <c r="AH223" s="306">
        <f t="shared" si="249"/>
        <v>0</v>
      </c>
      <c r="AI223" s="306">
        <f t="shared" si="249"/>
        <v>0</v>
      </c>
      <c r="AJ223" s="306">
        <f t="shared" si="249"/>
        <v>0</v>
      </c>
      <c r="AK223" s="306">
        <f t="shared" si="249"/>
        <v>0</v>
      </c>
      <c r="AL223" s="306">
        <f t="shared" si="249"/>
        <v>0</v>
      </c>
      <c r="AM223" s="306">
        <f t="shared" si="249"/>
        <v>0</v>
      </c>
      <c r="AN223" s="306">
        <f t="shared" si="249"/>
        <v>0</v>
      </c>
      <c r="AO223" s="306">
        <f t="shared" si="249"/>
        <v>0</v>
      </c>
      <c r="AP223" s="306">
        <f t="shared" si="249"/>
        <v>0</v>
      </c>
      <c r="AQ223" s="306">
        <f t="shared" si="249"/>
        <v>0</v>
      </c>
      <c r="AR223" s="306">
        <f t="shared" si="249"/>
        <v>0</v>
      </c>
    </row>
    <row r="224" spans="1:44" ht="33.75" x14ac:dyDescent="0.2">
      <c r="A224" s="123">
        <v>2</v>
      </c>
      <c r="B224" s="439">
        <f t="shared" si="248"/>
        <v>2</v>
      </c>
      <c r="C224" s="439" t="str">
        <f t="shared" si="248"/>
        <v>Venituri din taxe (aferente altor activităţi neincluse în planul de învăţământ</v>
      </c>
      <c r="D224" s="645">
        <f t="shared" ref="D224:D287" si="250">SUM(E224:AR224)</f>
        <v>0</v>
      </c>
      <c r="E224" s="306">
        <f t="shared" ref="E224:AR224" si="251">E104-E10</f>
        <v>0</v>
      </c>
      <c r="F224" s="306">
        <f t="shared" si="251"/>
        <v>0</v>
      </c>
      <c r="G224" s="306">
        <f t="shared" si="251"/>
        <v>0</v>
      </c>
      <c r="H224" s="306">
        <f t="shared" si="251"/>
        <v>0</v>
      </c>
      <c r="I224" s="306">
        <f t="shared" si="251"/>
        <v>0</v>
      </c>
      <c r="J224" s="306">
        <f t="shared" si="251"/>
        <v>0</v>
      </c>
      <c r="K224" s="306">
        <f t="shared" si="251"/>
        <v>0</v>
      </c>
      <c r="L224" s="306">
        <f t="shared" si="251"/>
        <v>0</v>
      </c>
      <c r="M224" s="306">
        <f t="shared" si="251"/>
        <v>0</v>
      </c>
      <c r="N224" s="306">
        <f t="shared" si="251"/>
        <v>0</v>
      </c>
      <c r="O224" s="306">
        <f t="shared" si="251"/>
        <v>0</v>
      </c>
      <c r="P224" s="306">
        <f t="shared" si="251"/>
        <v>0</v>
      </c>
      <c r="Q224" s="306">
        <f t="shared" si="251"/>
        <v>0</v>
      </c>
      <c r="R224" s="306">
        <f t="shared" si="251"/>
        <v>0</v>
      </c>
      <c r="S224" s="306">
        <f t="shared" si="251"/>
        <v>0</v>
      </c>
      <c r="T224" s="306">
        <f t="shared" si="251"/>
        <v>0</v>
      </c>
      <c r="U224" s="306">
        <f t="shared" si="251"/>
        <v>0</v>
      </c>
      <c r="V224" s="306">
        <f t="shared" si="251"/>
        <v>0</v>
      </c>
      <c r="W224" s="306">
        <f t="shared" si="251"/>
        <v>0</v>
      </c>
      <c r="X224" s="306">
        <f t="shared" si="251"/>
        <v>0</v>
      </c>
      <c r="Y224" s="306">
        <f t="shared" si="251"/>
        <v>0</v>
      </c>
      <c r="Z224" s="306">
        <f t="shared" si="251"/>
        <v>0</v>
      </c>
      <c r="AA224" s="306">
        <f t="shared" si="251"/>
        <v>0</v>
      </c>
      <c r="AB224" s="306">
        <f t="shared" si="251"/>
        <v>0</v>
      </c>
      <c r="AC224" s="306">
        <f t="shared" si="251"/>
        <v>0</v>
      </c>
      <c r="AD224" s="306">
        <f t="shared" si="251"/>
        <v>0</v>
      </c>
      <c r="AE224" s="306">
        <f t="shared" si="251"/>
        <v>0</v>
      </c>
      <c r="AF224" s="306">
        <f t="shared" si="251"/>
        <v>0</v>
      </c>
      <c r="AG224" s="306">
        <f t="shared" si="251"/>
        <v>0</v>
      </c>
      <c r="AH224" s="306">
        <f t="shared" si="251"/>
        <v>0</v>
      </c>
      <c r="AI224" s="306">
        <f t="shared" si="251"/>
        <v>0</v>
      </c>
      <c r="AJ224" s="306">
        <f t="shared" si="251"/>
        <v>0</v>
      </c>
      <c r="AK224" s="306">
        <f t="shared" si="251"/>
        <v>0</v>
      </c>
      <c r="AL224" s="306">
        <f t="shared" si="251"/>
        <v>0</v>
      </c>
      <c r="AM224" s="306">
        <f t="shared" si="251"/>
        <v>0</v>
      </c>
      <c r="AN224" s="306">
        <f t="shared" si="251"/>
        <v>0</v>
      </c>
      <c r="AO224" s="306">
        <f t="shared" si="251"/>
        <v>0</v>
      </c>
      <c r="AP224" s="306">
        <f t="shared" si="251"/>
        <v>0</v>
      </c>
      <c r="AQ224" s="306">
        <f t="shared" si="251"/>
        <v>0</v>
      </c>
      <c r="AR224" s="306">
        <f t="shared" si="251"/>
        <v>0</v>
      </c>
    </row>
    <row r="225" spans="1:44" x14ac:dyDescent="0.2">
      <c r="A225" s="123">
        <v>3</v>
      </c>
      <c r="B225" s="439">
        <f t="shared" si="248"/>
        <v>3</v>
      </c>
      <c r="C225" s="439" t="str">
        <f t="shared" si="248"/>
        <v>Alte venituri în învățământ</v>
      </c>
      <c r="D225" s="645">
        <f t="shared" si="250"/>
        <v>0</v>
      </c>
      <c r="E225" s="306">
        <f t="shared" ref="E225:AR225" si="252">E105-E11</f>
        <v>0</v>
      </c>
      <c r="F225" s="306">
        <f t="shared" si="252"/>
        <v>0</v>
      </c>
      <c r="G225" s="306">
        <f t="shared" si="252"/>
        <v>0</v>
      </c>
      <c r="H225" s="306">
        <f t="shared" si="252"/>
        <v>0</v>
      </c>
      <c r="I225" s="306">
        <f t="shared" si="252"/>
        <v>0</v>
      </c>
      <c r="J225" s="306">
        <f t="shared" si="252"/>
        <v>0</v>
      </c>
      <c r="K225" s="306">
        <f t="shared" si="252"/>
        <v>0</v>
      </c>
      <c r="L225" s="306">
        <f t="shared" si="252"/>
        <v>0</v>
      </c>
      <c r="M225" s="306">
        <f t="shared" si="252"/>
        <v>0</v>
      </c>
      <c r="N225" s="306">
        <f t="shared" si="252"/>
        <v>0</v>
      </c>
      <c r="O225" s="306">
        <f t="shared" si="252"/>
        <v>0</v>
      </c>
      <c r="P225" s="306">
        <f t="shared" si="252"/>
        <v>0</v>
      </c>
      <c r="Q225" s="306">
        <f t="shared" si="252"/>
        <v>0</v>
      </c>
      <c r="R225" s="306">
        <f t="shared" si="252"/>
        <v>0</v>
      </c>
      <c r="S225" s="306">
        <f t="shared" si="252"/>
        <v>0</v>
      </c>
      <c r="T225" s="306">
        <f t="shared" si="252"/>
        <v>0</v>
      </c>
      <c r="U225" s="306">
        <f t="shared" si="252"/>
        <v>0</v>
      </c>
      <c r="V225" s="306">
        <f t="shared" si="252"/>
        <v>0</v>
      </c>
      <c r="W225" s="306">
        <f t="shared" si="252"/>
        <v>0</v>
      </c>
      <c r="X225" s="306">
        <f t="shared" si="252"/>
        <v>0</v>
      </c>
      <c r="Y225" s="306">
        <f t="shared" si="252"/>
        <v>0</v>
      </c>
      <c r="Z225" s="306">
        <f t="shared" si="252"/>
        <v>0</v>
      </c>
      <c r="AA225" s="306">
        <f t="shared" si="252"/>
        <v>0</v>
      </c>
      <c r="AB225" s="306">
        <f t="shared" si="252"/>
        <v>0</v>
      </c>
      <c r="AC225" s="306">
        <f t="shared" si="252"/>
        <v>0</v>
      </c>
      <c r="AD225" s="306">
        <f t="shared" si="252"/>
        <v>0</v>
      </c>
      <c r="AE225" s="306">
        <f t="shared" si="252"/>
        <v>0</v>
      </c>
      <c r="AF225" s="306">
        <f t="shared" si="252"/>
        <v>0</v>
      </c>
      <c r="AG225" s="306">
        <f t="shared" si="252"/>
        <v>0</v>
      </c>
      <c r="AH225" s="306">
        <f t="shared" si="252"/>
        <v>0</v>
      </c>
      <c r="AI225" s="306">
        <f t="shared" si="252"/>
        <v>0</v>
      </c>
      <c r="AJ225" s="306">
        <f t="shared" si="252"/>
        <v>0</v>
      </c>
      <c r="AK225" s="306">
        <f t="shared" si="252"/>
        <v>0</v>
      </c>
      <c r="AL225" s="306">
        <f t="shared" si="252"/>
        <v>0</v>
      </c>
      <c r="AM225" s="306">
        <f t="shared" si="252"/>
        <v>0</v>
      </c>
      <c r="AN225" s="306">
        <f t="shared" si="252"/>
        <v>0</v>
      </c>
      <c r="AO225" s="306">
        <f t="shared" si="252"/>
        <v>0</v>
      </c>
      <c r="AP225" s="306">
        <f t="shared" si="252"/>
        <v>0</v>
      </c>
      <c r="AQ225" s="306">
        <f t="shared" si="252"/>
        <v>0</v>
      </c>
      <c r="AR225" s="306">
        <f t="shared" si="252"/>
        <v>0</v>
      </c>
    </row>
    <row r="226" spans="1:44" ht="22.5" x14ac:dyDescent="0.2">
      <c r="A226" s="123">
        <v>4</v>
      </c>
      <c r="B226" s="439">
        <f t="shared" si="248"/>
        <v>4</v>
      </c>
      <c r="C226" s="439" t="str">
        <f t="shared" si="248"/>
        <v>Alte venituri din prestări de servicii și alte activități</v>
      </c>
      <c r="D226" s="645">
        <f t="shared" si="250"/>
        <v>0</v>
      </c>
      <c r="E226" s="306">
        <f t="shared" ref="E226:AR226" si="253">E106-E12</f>
        <v>0</v>
      </c>
      <c r="F226" s="306">
        <f t="shared" si="253"/>
        <v>0</v>
      </c>
      <c r="G226" s="306">
        <f t="shared" si="253"/>
        <v>0</v>
      </c>
      <c r="H226" s="306">
        <f t="shared" si="253"/>
        <v>0</v>
      </c>
      <c r="I226" s="306">
        <f t="shared" si="253"/>
        <v>0</v>
      </c>
      <c r="J226" s="306">
        <f t="shared" si="253"/>
        <v>0</v>
      </c>
      <c r="K226" s="306">
        <f t="shared" si="253"/>
        <v>0</v>
      </c>
      <c r="L226" s="306">
        <f t="shared" si="253"/>
        <v>0</v>
      </c>
      <c r="M226" s="306">
        <f t="shared" si="253"/>
        <v>0</v>
      </c>
      <c r="N226" s="306">
        <f t="shared" si="253"/>
        <v>0</v>
      </c>
      <c r="O226" s="306">
        <f t="shared" si="253"/>
        <v>0</v>
      </c>
      <c r="P226" s="306">
        <f t="shared" si="253"/>
        <v>0</v>
      </c>
      <c r="Q226" s="306">
        <f t="shared" si="253"/>
        <v>0</v>
      </c>
      <c r="R226" s="306">
        <f t="shared" si="253"/>
        <v>0</v>
      </c>
      <c r="S226" s="306">
        <f t="shared" si="253"/>
        <v>0</v>
      </c>
      <c r="T226" s="306">
        <f t="shared" si="253"/>
        <v>0</v>
      </c>
      <c r="U226" s="306">
        <f t="shared" si="253"/>
        <v>0</v>
      </c>
      <c r="V226" s="306">
        <f t="shared" si="253"/>
        <v>0</v>
      </c>
      <c r="W226" s="306">
        <f t="shared" si="253"/>
        <v>0</v>
      </c>
      <c r="X226" s="306">
        <f t="shared" si="253"/>
        <v>0</v>
      </c>
      <c r="Y226" s="306">
        <f t="shared" si="253"/>
        <v>0</v>
      </c>
      <c r="Z226" s="306">
        <f t="shared" si="253"/>
        <v>0</v>
      </c>
      <c r="AA226" s="306">
        <f t="shared" si="253"/>
        <v>0</v>
      </c>
      <c r="AB226" s="306">
        <f t="shared" si="253"/>
        <v>0</v>
      </c>
      <c r="AC226" s="306">
        <f t="shared" si="253"/>
        <v>0</v>
      </c>
      <c r="AD226" s="306">
        <f t="shared" si="253"/>
        <v>0</v>
      </c>
      <c r="AE226" s="306">
        <f t="shared" si="253"/>
        <v>0</v>
      </c>
      <c r="AF226" s="306">
        <f t="shared" si="253"/>
        <v>0</v>
      </c>
      <c r="AG226" s="306">
        <f t="shared" si="253"/>
        <v>0</v>
      </c>
      <c r="AH226" s="306">
        <f t="shared" si="253"/>
        <v>0</v>
      </c>
      <c r="AI226" s="306">
        <f t="shared" si="253"/>
        <v>0</v>
      </c>
      <c r="AJ226" s="306">
        <f t="shared" si="253"/>
        <v>0</v>
      </c>
      <c r="AK226" s="306">
        <f t="shared" si="253"/>
        <v>0</v>
      </c>
      <c r="AL226" s="306">
        <f t="shared" si="253"/>
        <v>0</v>
      </c>
      <c r="AM226" s="306">
        <f t="shared" si="253"/>
        <v>0</v>
      </c>
      <c r="AN226" s="306">
        <f t="shared" si="253"/>
        <v>0</v>
      </c>
      <c r="AO226" s="306">
        <f t="shared" si="253"/>
        <v>0</v>
      </c>
      <c r="AP226" s="306">
        <f t="shared" si="253"/>
        <v>0</v>
      </c>
      <c r="AQ226" s="306">
        <f t="shared" si="253"/>
        <v>0</v>
      </c>
      <c r="AR226" s="306">
        <f t="shared" si="253"/>
        <v>0</v>
      </c>
    </row>
    <row r="227" spans="1:44" ht="22.5" x14ac:dyDescent="0.2">
      <c r="A227" s="123">
        <v>5</v>
      </c>
      <c r="B227" s="439">
        <f t="shared" si="248"/>
        <v>5</v>
      </c>
      <c r="C227" s="439" t="str">
        <f t="shared" si="248"/>
        <v>Venituri din concesiuni și închirieri de către instituțiile publice</v>
      </c>
      <c r="D227" s="645">
        <f t="shared" si="250"/>
        <v>0</v>
      </c>
      <c r="E227" s="306">
        <f t="shared" ref="E227:AR227" si="254">E107-E13</f>
        <v>0</v>
      </c>
      <c r="F227" s="306">
        <f t="shared" si="254"/>
        <v>0</v>
      </c>
      <c r="G227" s="306">
        <f t="shared" si="254"/>
        <v>0</v>
      </c>
      <c r="H227" s="306">
        <f t="shared" si="254"/>
        <v>0</v>
      </c>
      <c r="I227" s="306">
        <f t="shared" si="254"/>
        <v>0</v>
      </c>
      <c r="J227" s="306">
        <f t="shared" si="254"/>
        <v>0</v>
      </c>
      <c r="K227" s="306">
        <f t="shared" si="254"/>
        <v>0</v>
      </c>
      <c r="L227" s="306">
        <f t="shared" si="254"/>
        <v>0</v>
      </c>
      <c r="M227" s="306">
        <f t="shared" si="254"/>
        <v>0</v>
      </c>
      <c r="N227" s="306">
        <f t="shared" si="254"/>
        <v>0</v>
      </c>
      <c r="O227" s="306">
        <f t="shared" si="254"/>
        <v>0</v>
      </c>
      <c r="P227" s="306">
        <f t="shared" si="254"/>
        <v>0</v>
      </c>
      <c r="Q227" s="306">
        <f t="shared" si="254"/>
        <v>0</v>
      </c>
      <c r="R227" s="306">
        <f t="shared" si="254"/>
        <v>0</v>
      </c>
      <c r="S227" s="306">
        <f t="shared" si="254"/>
        <v>0</v>
      </c>
      <c r="T227" s="306">
        <f t="shared" si="254"/>
        <v>0</v>
      </c>
      <c r="U227" s="306">
        <f t="shared" si="254"/>
        <v>0</v>
      </c>
      <c r="V227" s="306">
        <f t="shared" si="254"/>
        <v>0</v>
      </c>
      <c r="W227" s="306">
        <f t="shared" si="254"/>
        <v>0</v>
      </c>
      <c r="X227" s="306">
        <f t="shared" si="254"/>
        <v>0</v>
      </c>
      <c r="Y227" s="306">
        <f t="shared" si="254"/>
        <v>0</v>
      </c>
      <c r="Z227" s="306">
        <f t="shared" si="254"/>
        <v>0</v>
      </c>
      <c r="AA227" s="306">
        <f t="shared" si="254"/>
        <v>0</v>
      </c>
      <c r="AB227" s="306">
        <f t="shared" si="254"/>
        <v>0</v>
      </c>
      <c r="AC227" s="306">
        <f t="shared" si="254"/>
        <v>0</v>
      </c>
      <c r="AD227" s="306">
        <f t="shared" si="254"/>
        <v>0</v>
      </c>
      <c r="AE227" s="306">
        <f t="shared" si="254"/>
        <v>0</v>
      </c>
      <c r="AF227" s="306">
        <f t="shared" si="254"/>
        <v>0</v>
      </c>
      <c r="AG227" s="306">
        <f t="shared" si="254"/>
        <v>0</v>
      </c>
      <c r="AH227" s="306">
        <f t="shared" si="254"/>
        <v>0</v>
      </c>
      <c r="AI227" s="306">
        <f t="shared" si="254"/>
        <v>0</v>
      </c>
      <c r="AJ227" s="306">
        <f t="shared" si="254"/>
        <v>0</v>
      </c>
      <c r="AK227" s="306">
        <f t="shared" si="254"/>
        <v>0</v>
      </c>
      <c r="AL227" s="306">
        <f t="shared" si="254"/>
        <v>0</v>
      </c>
      <c r="AM227" s="306">
        <f t="shared" si="254"/>
        <v>0</v>
      </c>
      <c r="AN227" s="306">
        <f t="shared" si="254"/>
        <v>0</v>
      </c>
      <c r="AO227" s="306">
        <f t="shared" si="254"/>
        <v>0</v>
      </c>
      <c r="AP227" s="306">
        <f t="shared" si="254"/>
        <v>0</v>
      </c>
      <c r="AQ227" s="306">
        <f t="shared" si="254"/>
        <v>0</v>
      </c>
      <c r="AR227" s="306">
        <f t="shared" si="254"/>
        <v>0</v>
      </c>
    </row>
    <row r="228" spans="1:44" ht="33.75" x14ac:dyDescent="0.2">
      <c r="A228" s="123">
        <v>6</v>
      </c>
      <c r="B228" s="439">
        <f t="shared" si="248"/>
        <v>6</v>
      </c>
      <c r="C228" s="439" t="str">
        <f t="shared" si="248"/>
        <v>Venituri din valorificarea produselor obținute din activitatea proprie sau anexă</v>
      </c>
      <c r="D228" s="645">
        <f t="shared" si="250"/>
        <v>0</v>
      </c>
      <c r="E228" s="306">
        <f t="shared" ref="E228:AR228" si="255">E108-E14</f>
        <v>0</v>
      </c>
      <c r="F228" s="306">
        <f t="shared" si="255"/>
        <v>0</v>
      </c>
      <c r="G228" s="306">
        <f t="shared" si="255"/>
        <v>0</v>
      </c>
      <c r="H228" s="306">
        <f t="shared" si="255"/>
        <v>0</v>
      </c>
      <c r="I228" s="306">
        <f t="shared" si="255"/>
        <v>0</v>
      </c>
      <c r="J228" s="306">
        <f t="shared" si="255"/>
        <v>0</v>
      </c>
      <c r="K228" s="306">
        <f t="shared" si="255"/>
        <v>0</v>
      </c>
      <c r="L228" s="306">
        <f t="shared" si="255"/>
        <v>0</v>
      </c>
      <c r="M228" s="306">
        <f t="shared" si="255"/>
        <v>0</v>
      </c>
      <c r="N228" s="306">
        <f t="shared" si="255"/>
        <v>0</v>
      </c>
      <c r="O228" s="306">
        <f t="shared" si="255"/>
        <v>0</v>
      </c>
      <c r="P228" s="306">
        <f t="shared" si="255"/>
        <v>0</v>
      </c>
      <c r="Q228" s="306">
        <f t="shared" si="255"/>
        <v>0</v>
      </c>
      <c r="R228" s="306">
        <f t="shared" si="255"/>
        <v>0</v>
      </c>
      <c r="S228" s="306">
        <f t="shared" si="255"/>
        <v>0</v>
      </c>
      <c r="T228" s="306">
        <f t="shared" si="255"/>
        <v>0</v>
      </c>
      <c r="U228" s="306">
        <f t="shared" si="255"/>
        <v>0</v>
      </c>
      <c r="V228" s="306">
        <f t="shared" si="255"/>
        <v>0</v>
      </c>
      <c r="W228" s="306">
        <f t="shared" si="255"/>
        <v>0</v>
      </c>
      <c r="X228" s="306">
        <f t="shared" si="255"/>
        <v>0</v>
      </c>
      <c r="Y228" s="306">
        <f t="shared" si="255"/>
        <v>0</v>
      </c>
      <c r="Z228" s="306">
        <f t="shared" si="255"/>
        <v>0</v>
      </c>
      <c r="AA228" s="306">
        <f t="shared" si="255"/>
        <v>0</v>
      </c>
      <c r="AB228" s="306">
        <f t="shared" si="255"/>
        <v>0</v>
      </c>
      <c r="AC228" s="306">
        <f t="shared" si="255"/>
        <v>0</v>
      </c>
      <c r="AD228" s="306">
        <f t="shared" si="255"/>
        <v>0</v>
      </c>
      <c r="AE228" s="306">
        <f t="shared" si="255"/>
        <v>0</v>
      </c>
      <c r="AF228" s="306">
        <f t="shared" si="255"/>
        <v>0</v>
      </c>
      <c r="AG228" s="306">
        <f t="shared" si="255"/>
        <v>0</v>
      </c>
      <c r="AH228" s="306">
        <f t="shared" si="255"/>
        <v>0</v>
      </c>
      <c r="AI228" s="306">
        <f t="shared" si="255"/>
        <v>0</v>
      </c>
      <c r="AJ228" s="306">
        <f t="shared" si="255"/>
        <v>0</v>
      </c>
      <c r="AK228" s="306">
        <f t="shared" si="255"/>
        <v>0</v>
      </c>
      <c r="AL228" s="306">
        <f t="shared" si="255"/>
        <v>0</v>
      </c>
      <c r="AM228" s="306">
        <f t="shared" si="255"/>
        <v>0</v>
      </c>
      <c r="AN228" s="306">
        <f t="shared" si="255"/>
        <v>0</v>
      </c>
      <c r="AO228" s="306">
        <f t="shared" si="255"/>
        <v>0</v>
      </c>
      <c r="AP228" s="306">
        <f t="shared" si="255"/>
        <v>0</v>
      </c>
      <c r="AQ228" s="306">
        <f t="shared" si="255"/>
        <v>0</v>
      </c>
      <c r="AR228" s="306">
        <f t="shared" si="255"/>
        <v>0</v>
      </c>
    </row>
    <row r="229" spans="1:44" ht="45" x14ac:dyDescent="0.2">
      <c r="A229" s="123">
        <v>7</v>
      </c>
      <c r="B229" s="439">
        <f t="shared" si="248"/>
        <v>7</v>
      </c>
      <c r="C229" s="439" t="str">
        <f t="shared" si="248"/>
        <v>Venituri din organizarea de cursuri de calificare și conversie
profesională, specializare și perfecționare</v>
      </c>
      <c r="D229" s="645">
        <f t="shared" si="250"/>
        <v>0</v>
      </c>
      <c r="E229" s="306">
        <f t="shared" ref="E229:AR229" si="256">E109-E15</f>
        <v>0</v>
      </c>
      <c r="F229" s="306">
        <f t="shared" si="256"/>
        <v>0</v>
      </c>
      <c r="G229" s="306">
        <f t="shared" si="256"/>
        <v>0</v>
      </c>
      <c r="H229" s="306">
        <f t="shared" si="256"/>
        <v>0</v>
      </c>
      <c r="I229" s="306">
        <f t="shared" si="256"/>
        <v>0</v>
      </c>
      <c r="J229" s="306">
        <f t="shared" si="256"/>
        <v>0</v>
      </c>
      <c r="K229" s="306">
        <f t="shared" si="256"/>
        <v>0</v>
      </c>
      <c r="L229" s="306">
        <f t="shared" si="256"/>
        <v>0</v>
      </c>
      <c r="M229" s="306">
        <f t="shared" si="256"/>
        <v>0</v>
      </c>
      <c r="N229" s="306">
        <f t="shared" si="256"/>
        <v>0</v>
      </c>
      <c r="O229" s="306">
        <f t="shared" si="256"/>
        <v>0</v>
      </c>
      <c r="P229" s="306">
        <f t="shared" si="256"/>
        <v>0</v>
      </c>
      <c r="Q229" s="306">
        <f t="shared" si="256"/>
        <v>0</v>
      </c>
      <c r="R229" s="306">
        <f t="shared" si="256"/>
        <v>0</v>
      </c>
      <c r="S229" s="306">
        <f t="shared" si="256"/>
        <v>0</v>
      </c>
      <c r="T229" s="306">
        <f t="shared" si="256"/>
        <v>0</v>
      </c>
      <c r="U229" s="306">
        <f t="shared" si="256"/>
        <v>0</v>
      </c>
      <c r="V229" s="306">
        <f t="shared" si="256"/>
        <v>0</v>
      </c>
      <c r="W229" s="306">
        <f t="shared" si="256"/>
        <v>0</v>
      </c>
      <c r="X229" s="306">
        <f t="shared" si="256"/>
        <v>0</v>
      </c>
      <c r="Y229" s="306">
        <f t="shared" si="256"/>
        <v>0</v>
      </c>
      <c r="Z229" s="306">
        <f t="shared" si="256"/>
        <v>0</v>
      </c>
      <c r="AA229" s="306">
        <f t="shared" si="256"/>
        <v>0</v>
      </c>
      <c r="AB229" s="306">
        <f t="shared" si="256"/>
        <v>0</v>
      </c>
      <c r="AC229" s="306">
        <f t="shared" si="256"/>
        <v>0</v>
      </c>
      <c r="AD229" s="306">
        <f t="shared" si="256"/>
        <v>0</v>
      </c>
      <c r="AE229" s="306">
        <f t="shared" si="256"/>
        <v>0</v>
      </c>
      <c r="AF229" s="306">
        <f t="shared" si="256"/>
        <v>0</v>
      </c>
      <c r="AG229" s="306">
        <f t="shared" si="256"/>
        <v>0</v>
      </c>
      <c r="AH229" s="306">
        <f t="shared" si="256"/>
        <v>0</v>
      </c>
      <c r="AI229" s="306">
        <f t="shared" si="256"/>
        <v>0</v>
      </c>
      <c r="AJ229" s="306">
        <f t="shared" si="256"/>
        <v>0</v>
      </c>
      <c r="AK229" s="306">
        <f t="shared" si="256"/>
        <v>0</v>
      </c>
      <c r="AL229" s="306">
        <f t="shared" si="256"/>
        <v>0</v>
      </c>
      <c r="AM229" s="306">
        <f t="shared" si="256"/>
        <v>0</v>
      </c>
      <c r="AN229" s="306">
        <f t="shared" si="256"/>
        <v>0</v>
      </c>
      <c r="AO229" s="306">
        <f t="shared" si="256"/>
        <v>0</v>
      </c>
      <c r="AP229" s="306">
        <f t="shared" si="256"/>
        <v>0</v>
      </c>
      <c r="AQ229" s="306">
        <f t="shared" si="256"/>
        <v>0</v>
      </c>
      <c r="AR229" s="306">
        <f t="shared" si="256"/>
        <v>0</v>
      </c>
    </row>
    <row r="230" spans="1:44" ht="22.5" x14ac:dyDescent="0.2">
      <c r="A230" s="123">
        <v>8</v>
      </c>
      <c r="B230" s="439">
        <f t="shared" si="248"/>
        <v>8</v>
      </c>
      <c r="C230" s="439" t="str">
        <f t="shared" si="248"/>
        <v>Contributia elevilor  pentru internate, camine si cantine</v>
      </c>
      <c r="D230" s="645">
        <f t="shared" si="250"/>
        <v>0</v>
      </c>
      <c r="E230" s="306">
        <f t="shared" ref="E230:AR230" si="257">E110-E16</f>
        <v>0</v>
      </c>
      <c r="F230" s="306">
        <f t="shared" si="257"/>
        <v>0</v>
      </c>
      <c r="G230" s="306">
        <f t="shared" si="257"/>
        <v>0</v>
      </c>
      <c r="H230" s="306">
        <f t="shared" si="257"/>
        <v>0</v>
      </c>
      <c r="I230" s="306">
        <f t="shared" si="257"/>
        <v>0</v>
      </c>
      <c r="J230" s="306">
        <f t="shared" si="257"/>
        <v>0</v>
      </c>
      <c r="K230" s="306">
        <f t="shared" si="257"/>
        <v>0</v>
      </c>
      <c r="L230" s="306">
        <f t="shared" si="257"/>
        <v>0</v>
      </c>
      <c r="M230" s="306">
        <f t="shared" si="257"/>
        <v>0</v>
      </c>
      <c r="N230" s="306">
        <f t="shared" si="257"/>
        <v>0</v>
      </c>
      <c r="O230" s="306">
        <f t="shared" si="257"/>
        <v>0</v>
      </c>
      <c r="P230" s="306">
        <f t="shared" si="257"/>
        <v>0</v>
      </c>
      <c r="Q230" s="306">
        <f t="shared" si="257"/>
        <v>0</v>
      </c>
      <c r="R230" s="306">
        <f t="shared" si="257"/>
        <v>0</v>
      </c>
      <c r="S230" s="306">
        <f t="shared" si="257"/>
        <v>0</v>
      </c>
      <c r="T230" s="306">
        <f t="shared" si="257"/>
        <v>0</v>
      </c>
      <c r="U230" s="306">
        <f t="shared" si="257"/>
        <v>0</v>
      </c>
      <c r="V230" s="306">
        <f t="shared" si="257"/>
        <v>0</v>
      </c>
      <c r="W230" s="306">
        <f t="shared" si="257"/>
        <v>0</v>
      </c>
      <c r="X230" s="306">
        <f t="shared" si="257"/>
        <v>0</v>
      </c>
      <c r="Y230" s="306">
        <f t="shared" si="257"/>
        <v>0</v>
      </c>
      <c r="Z230" s="306">
        <f t="shared" si="257"/>
        <v>0</v>
      </c>
      <c r="AA230" s="306">
        <f t="shared" si="257"/>
        <v>0</v>
      </c>
      <c r="AB230" s="306">
        <f t="shared" si="257"/>
        <v>0</v>
      </c>
      <c r="AC230" s="306">
        <f t="shared" si="257"/>
        <v>0</v>
      </c>
      <c r="AD230" s="306">
        <f t="shared" si="257"/>
        <v>0</v>
      </c>
      <c r="AE230" s="306">
        <f t="shared" si="257"/>
        <v>0</v>
      </c>
      <c r="AF230" s="306">
        <f t="shared" si="257"/>
        <v>0</v>
      </c>
      <c r="AG230" s="306">
        <f t="shared" si="257"/>
        <v>0</v>
      </c>
      <c r="AH230" s="306">
        <f t="shared" si="257"/>
        <v>0</v>
      </c>
      <c r="AI230" s="306">
        <f t="shared" si="257"/>
        <v>0</v>
      </c>
      <c r="AJ230" s="306">
        <f t="shared" si="257"/>
        <v>0</v>
      </c>
      <c r="AK230" s="306">
        <f t="shared" si="257"/>
        <v>0</v>
      </c>
      <c r="AL230" s="306">
        <f t="shared" si="257"/>
        <v>0</v>
      </c>
      <c r="AM230" s="306">
        <f t="shared" si="257"/>
        <v>0</v>
      </c>
      <c r="AN230" s="306">
        <f t="shared" si="257"/>
        <v>0</v>
      </c>
      <c r="AO230" s="306">
        <f t="shared" si="257"/>
        <v>0</v>
      </c>
      <c r="AP230" s="306">
        <f t="shared" si="257"/>
        <v>0</v>
      </c>
      <c r="AQ230" s="306">
        <f t="shared" si="257"/>
        <v>0</v>
      </c>
      <c r="AR230" s="306">
        <f t="shared" si="257"/>
        <v>0</v>
      </c>
    </row>
    <row r="231" spans="1:44" ht="33.75" x14ac:dyDescent="0.2">
      <c r="A231" s="123">
        <v>9</v>
      </c>
      <c r="B231" s="439">
        <f t="shared" si="248"/>
        <v>9</v>
      </c>
      <c r="C231" s="439" t="str">
        <f t="shared" si="248"/>
        <v>Venituri din serbari si spectacole scolare, manifestari culturale, artistice si sportive</v>
      </c>
      <c r="D231" s="645">
        <f t="shared" si="250"/>
        <v>0</v>
      </c>
      <c r="E231" s="306">
        <f t="shared" ref="E231:AR231" si="258">E111-E17</f>
        <v>0</v>
      </c>
      <c r="F231" s="306">
        <f t="shared" si="258"/>
        <v>0</v>
      </c>
      <c r="G231" s="306">
        <f t="shared" si="258"/>
        <v>0</v>
      </c>
      <c r="H231" s="306">
        <f t="shared" si="258"/>
        <v>0</v>
      </c>
      <c r="I231" s="306">
        <f t="shared" si="258"/>
        <v>0</v>
      </c>
      <c r="J231" s="306">
        <f t="shared" si="258"/>
        <v>0</v>
      </c>
      <c r="K231" s="306">
        <f t="shared" si="258"/>
        <v>0</v>
      </c>
      <c r="L231" s="306">
        <f t="shared" si="258"/>
        <v>0</v>
      </c>
      <c r="M231" s="306">
        <f t="shared" si="258"/>
        <v>0</v>
      </c>
      <c r="N231" s="306">
        <f t="shared" si="258"/>
        <v>0</v>
      </c>
      <c r="O231" s="306">
        <f t="shared" si="258"/>
        <v>0</v>
      </c>
      <c r="P231" s="306">
        <f t="shared" si="258"/>
        <v>0</v>
      </c>
      <c r="Q231" s="306">
        <f t="shared" si="258"/>
        <v>0</v>
      </c>
      <c r="R231" s="306">
        <f t="shared" si="258"/>
        <v>0</v>
      </c>
      <c r="S231" s="306">
        <f t="shared" si="258"/>
        <v>0</v>
      </c>
      <c r="T231" s="306">
        <f t="shared" si="258"/>
        <v>0</v>
      </c>
      <c r="U231" s="306">
        <f t="shared" si="258"/>
        <v>0</v>
      </c>
      <c r="V231" s="306">
        <f t="shared" si="258"/>
        <v>0</v>
      </c>
      <c r="W231" s="306">
        <f t="shared" si="258"/>
        <v>0</v>
      </c>
      <c r="X231" s="306">
        <f t="shared" si="258"/>
        <v>0</v>
      </c>
      <c r="Y231" s="306">
        <f t="shared" si="258"/>
        <v>0</v>
      </c>
      <c r="Z231" s="306">
        <f t="shared" si="258"/>
        <v>0</v>
      </c>
      <c r="AA231" s="306">
        <f t="shared" si="258"/>
        <v>0</v>
      </c>
      <c r="AB231" s="306">
        <f t="shared" si="258"/>
        <v>0</v>
      </c>
      <c r="AC231" s="306">
        <f t="shared" si="258"/>
        <v>0</v>
      </c>
      <c r="AD231" s="306">
        <f t="shared" si="258"/>
        <v>0</v>
      </c>
      <c r="AE231" s="306">
        <f t="shared" si="258"/>
        <v>0</v>
      </c>
      <c r="AF231" s="306">
        <f t="shared" si="258"/>
        <v>0</v>
      </c>
      <c r="AG231" s="306">
        <f t="shared" si="258"/>
        <v>0</v>
      </c>
      <c r="AH231" s="306">
        <f t="shared" si="258"/>
        <v>0</v>
      </c>
      <c r="AI231" s="306">
        <f t="shared" si="258"/>
        <v>0</v>
      </c>
      <c r="AJ231" s="306">
        <f t="shared" si="258"/>
        <v>0</v>
      </c>
      <c r="AK231" s="306">
        <f t="shared" si="258"/>
        <v>0</v>
      </c>
      <c r="AL231" s="306">
        <f t="shared" si="258"/>
        <v>0</v>
      </c>
      <c r="AM231" s="306">
        <f t="shared" si="258"/>
        <v>0</v>
      </c>
      <c r="AN231" s="306">
        <f t="shared" si="258"/>
        <v>0</v>
      </c>
      <c r="AO231" s="306">
        <f t="shared" si="258"/>
        <v>0</v>
      </c>
      <c r="AP231" s="306">
        <f t="shared" si="258"/>
        <v>0</v>
      </c>
      <c r="AQ231" s="306">
        <f t="shared" si="258"/>
        <v>0</v>
      </c>
      <c r="AR231" s="306">
        <f t="shared" si="258"/>
        <v>0</v>
      </c>
    </row>
    <row r="232" spans="1:44" ht="22.5" x14ac:dyDescent="0.2">
      <c r="A232" s="123">
        <v>10</v>
      </c>
      <c r="B232" s="439">
        <f t="shared" si="248"/>
        <v>10</v>
      </c>
      <c r="C232" s="439" t="str">
        <f t="shared" si="248"/>
        <v xml:space="preserve">Venituri din productia realizata pentru scopuri proprii si capitalizata </v>
      </c>
      <c r="D232" s="645">
        <f t="shared" si="250"/>
        <v>0</v>
      </c>
      <c r="E232" s="306">
        <f t="shared" ref="E232:AR232" si="259">E112-E18</f>
        <v>0</v>
      </c>
      <c r="F232" s="306">
        <f t="shared" si="259"/>
        <v>0</v>
      </c>
      <c r="G232" s="306">
        <f t="shared" si="259"/>
        <v>0</v>
      </c>
      <c r="H232" s="306">
        <f t="shared" si="259"/>
        <v>0</v>
      </c>
      <c r="I232" s="306">
        <f t="shared" si="259"/>
        <v>0</v>
      </c>
      <c r="J232" s="306">
        <f t="shared" si="259"/>
        <v>0</v>
      </c>
      <c r="K232" s="306">
        <f t="shared" si="259"/>
        <v>0</v>
      </c>
      <c r="L232" s="306">
        <f t="shared" si="259"/>
        <v>0</v>
      </c>
      <c r="M232" s="306">
        <f t="shared" si="259"/>
        <v>0</v>
      </c>
      <c r="N232" s="306">
        <f t="shared" si="259"/>
        <v>0</v>
      </c>
      <c r="O232" s="306">
        <f t="shared" si="259"/>
        <v>0</v>
      </c>
      <c r="P232" s="306">
        <f t="shared" si="259"/>
        <v>0</v>
      </c>
      <c r="Q232" s="306">
        <f t="shared" si="259"/>
        <v>0</v>
      </c>
      <c r="R232" s="306">
        <f t="shared" si="259"/>
        <v>0</v>
      </c>
      <c r="S232" s="306">
        <f t="shared" si="259"/>
        <v>0</v>
      </c>
      <c r="T232" s="306">
        <f t="shared" si="259"/>
        <v>0</v>
      </c>
      <c r="U232" s="306">
        <f t="shared" si="259"/>
        <v>0</v>
      </c>
      <c r="V232" s="306">
        <f t="shared" si="259"/>
        <v>0</v>
      </c>
      <c r="W232" s="306">
        <f t="shared" si="259"/>
        <v>0</v>
      </c>
      <c r="X232" s="306">
        <f t="shared" si="259"/>
        <v>0</v>
      </c>
      <c r="Y232" s="306">
        <f t="shared" si="259"/>
        <v>0</v>
      </c>
      <c r="Z232" s="306">
        <f t="shared" si="259"/>
        <v>0</v>
      </c>
      <c r="AA232" s="306">
        <f t="shared" si="259"/>
        <v>0</v>
      </c>
      <c r="AB232" s="306">
        <f t="shared" si="259"/>
        <v>0</v>
      </c>
      <c r="AC232" s="306">
        <f t="shared" si="259"/>
        <v>0</v>
      </c>
      <c r="AD232" s="306">
        <f t="shared" si="259"/>
        <v>0</v>
      </c>
      <c r="AE232" s="306">
        <f t="shared" si="259"/>
        <v>0</v>
      </c>
      <c r="AF232" s="306">
        <f t="shared" si="259"/>
        <v>0</v>
      </c>
      <c r="AG232" s="306">
        <f t="shared" si="259"/>
        <v>0</v>
      </c>
      <c r="AH232" s="306">
        <f t="shared" si="259"/>
        <v>0</v>
      </c>
      <c r="AI232" s="306">
        <f t="shared" si="259"/>
        <v>0</v>
      </c>
      <c r="AJ232" s="306">
        <f t="shared" si="259"/>
        <v>0</v>
      </c>
      <c r="AK232" s="306">
        <f t="shared" si="259"/>
        <v>0</v>
      </c>
      <c r="AL232" s="306">
        <f t="shared" si="259"/>
        <v>0</v>
      </c>
      <c r="AM232" s="306">
        <f t="shared" si="259"/>
        <v>0</v>
      </c>
      <c r="AN232" s="306">
        <f t="shared" si="259"/>
        <v>0</v>
      </c>
      <c r="AO232" s="306">
        <f t="shared" si="259"/>
        <v>0</v>
      </c>
      <c r="AP232" s="306">
        <f t="shared" si="259"/>
        <v>0</v>
      </c>
      <c r="AQ232" s="306">
        <f t="shared" si="259"/>
        <v>0</v>
      </c>
      <c r="AR232" s="306">
        <f t="shared" si="259"/>
        <v>0</v>
      </c>
    </row>
    <row r="233" spans="1:44" x14ac:dyDescent="0.2">
      <c r="A233" s="123">
        <v>11</v>
      </c>
      <c r="B233" s="439">
        <f t="shared" si="248"/>
        <v>11</v>
      </c>
      <c r="C233" s="439" t="str">
        <f t="shared" si="248"/>
        <v xml:space="preserve">Venituri din subventii de exploatare  </v>
      </c>
      <c r="D233" s="645">
        <f t="shared" si="250"/>
        <v>0</v>
      </c>
      <c r="E233" s="306">
        <f t="shared" ref="E233:AR233" si="260">E113-E19</f>
        <v>0</v>
      </c>
      <c r="F233" s="306">
        <f t="shared" si="260"/>
        <v>0</v>
      </c>
      <c r="G233" s="306">
        <f t="shared" si="260"/>
        <v>0</v>
      </c>
      <c r="H233" s="306">
        <f t="shared" si="260"/>
        <v>0</v>
      </c>
      <c r="I233" s="306">
        <f t="shared" si="260"/>
        <v>0</v>
      </c>
      <c r="J233" s="306">
        <f t="shared" si="260"/>
        <v>0</v>
      </c>
      <c r="K233" s="306">
        <f t="shared" si="260"/>
        <v>0</v>
      </c>
      <c r="L233" s="306">
        <f t="shared" si="260"/>
        <v>0</v>
      </c>
      <c r="M233" s="306">
        <f t="shared" si="260"/>
        <v>0</v>
      </c>
      <c r="N233" s="306">
        <f t="shared" si="260"/>
        <v>0</v>
      </c>
      <c r="O233" s="306">
        <f t="shared" si="260"/>
        <v>0</v>
      </c>
      <c r="P233" s="306">
        <f t="shared" si="260"/>
        <v>0</v>
      </c>
      <c r="Q233" s="306">
        <f t="shared" si="260"/>
        <v>0</v>
      </c>
      <c r="R233" s="306">
        <f t="shared" si="260"/>
        <v>0</v>
      </c>
      <c r="S233" s="306">
        <f t="shared" si="260"/>
        <v>0</v>
      </c>
      <c r="T233" s="306">
        <f t="shared" si="260"/>
        <v>0</v>
      </c>
      <c r="U233" s="306">
        <f t="shared" si="260"/>
        <v>0</v>
      </c>
      <c r="V233" s="306">
        <f t="shared" si="260"/>
        <v>0</v>
      </c>
      <c r="W233" s="306">
        <f t="shared" si="260"/>
        <v>0</v>
      </c>
      <c r="X233" s="306">
        <f t="shared" si="260"/>
        <v>0</v>
      </c>
      <c r="Y233" s="306">
        <f t="shared" si="260"/>
        <v>0</v>
      </c>
      <c r="Z233" s="306">
        <f t="shared" si="260"/>
        <v>0</v>
      </c>
      <c r="AA233" s="306">
        <f t="shared" si="260"/>
        <v>0</v>
      </c>
      <c r="AB233" s="306">
        <f t="shared" si="260"/>
        <v>0</v>
      </c>
      <c r="AC233" s="306">
        <f t="shared" si="260"/>
        <v>0</v>
      </c>
      <c r="AD233" s="306">
        <f t="shared" si="260"/>
        <v>0</v>
      </c>
      <c r="AE233" s="306">
        <f t="shared" si="260"/>
        <v>0</v>
      </c>
      <c r="AF233" s="306">
        <f t="shared" si="260"/>
        <v>0</v>
      </c>
      <c r="AG233" s="306">
        <f t="shared" si="260"/>
        <v>0</v>
      </c>
      <c r="AH233" s="306">
        <f t="shared" si="260"/>
        <v>0</v>
      </c>
      <c r="AI233" s="306">
        <f t="shared" si="260"/>
        <v>0</v>
      </c>
      <c r="AJ233" s="306">
        <f t="shared" si="260"/>
        <v>0</v>
      </c>
      <c r="AK233" s="306">
        <f t="shared" si="260"/>
        <v>0</v>
      </c>
      <c r="AL233" s="306">
        <f t="shared" si="260"/>
        <v>0</v>
      </c>
      <c r="AM233" s="306">
        <f t="shared" si="260"/>
        <v>0</v>
      </c>
      <c r="AN233" s="306">
        <f t="shared" si="260"/>
        <v>0</v>
      </c>
      <c r="AO233" s="306">
        <f t="shared" si="260"/>
        <v>0</v>
      </c>
      <c r="AP233" s="306">
        <f t="shared" si="260"/>
        <v>0</v>
      </c>
      <c r="AQ233" s="306">
        <f t="shared" si="260"/>
        <v>0</v>
      </c>
      <c r="AR233" s="306">
        <f t="shared" si="260"/>
        <v>0</v>
      </c>
    </row>
    <row r="234" spans="1:44" ht="22.5" x14ac:dyDescent="0.2">
      <c r="A234" s="123">
        <v>12</v>
      </c>
      <c r="B234" s="439">
        <f t="shared" si="248"/>
        <v>12</v>
      </c>
      <c r="C234" s="439" t="str">
        <f t="shared" si="248"/>
        <v xml:space="preserve">Venituri din subventii pentru investitii </v>
      </c>
      <c r="D234" s="645">
        <f t="shared" si="250"/>
        <v>0</v>
      </c>
      <c r="E234" s="306">
        <f t="shared" ref="E234:AR234" si="261">E114-E20</f>
        <v>0</v>
      </c>
      <c r="F234" s="306">
        <f t="shared" si="261"/>
        <v>0</v>
      </c>
      <c r="G234" s="306">
        <f t="shared" si="261"/>
        <v>0</v>
      </c>
      <c r="H234" s="306">
        <f t="shared" si="261"/>
        <v>0</v>
      </c>
      <c r="I234" s="306">
        <f t="shared" si="261"/>
        <v>0</v>
      </c>
      <c r="J234" s="306">
        <f t="shared" si="261"/>
        <v>0</v>
      </c>
      <c r="K234" s="306">
        <f t="shared" si="261"/>
        <v>0</v>
      </c>
      <c r="L234" s="306">
        <f t="shared" si="261"/>
        <v>0</v>
      </c>
      <c r="M234" s="306">
        <f t="shared" si="261"/>
        <v>0</v>
      </c>
      <c r="N234" s="306">
        <f t="shared" si="261"/>
        <v>0</v>
      </c>
      <c r="O234" s="306">
        <f t="shared" si="261"/>
        <v>0</v>
      </c>
      <c r="P234" s="306">
        <f t="shared" si="261"/>
        <v>0</v>
      </c>
      <c r="Q234" s="306">
        <f t="shared" si="261"/>
        <v>0</v>
      </c>
      <c r="R234" s="306">
        <f t="shared" si="261"/>
        <v>0</v>
      </c>
      <c r="S234" s="306">
        <f t="shared" si="261"/>
        <v>0</v>
      </c>
      <c r="T234" s="306">
        <f t="shared" si="261"/>
        <v>0</v>
      </c>
      <c r="U234" s="306">
        <f t="shared" si="261"/>
        <v>0</v>
      </c>
      <c r="V234" s="306">
        <f t="shared" si="261"/>
        <v>0</v>
      </c>
      <c r="W234" s="306">
        <f t="shared" si="261"/>
        <v>0</v>
      </c>
      <c r="X234" s="306">
        <f t="shared" si="261"/>
        <v>0</v>
      </c>
      <c r="Y234" s="306">
        <f t="shared" si="261"/>
        <v>0</v>
      </c>
      <c r="Z234" s="306">
        <f t="shared" si="261"/>
        <v>0</v>
      </c>
      <c r="AA234" s="306">
        <f t="shared" si="261"/>
        <v>0</v>
      </c>
      <c r="AB234" s="306">
        <f t="shared" si="261"/>
        <v>0</v>
      </c>
      <c r="AC234" s="306">
        <f t="shared" si="261"/>
        <v>0</v>
      </c>
      <c r="AD234" s="306">
        <f t="shared" si="261"/>
        <v>0</v>
      </c>
      <c r="AE234" s="306">
        <f t="shared" si="261"/>
        <v>0</v>
      </c>
      <c r="AF234" s="306">
        <f t="shared" si="261"/>
        <v>0</v>
      </c>
      <c r="AG234" s="306">
        <f t="shared" si="261"/>
        <v>0</v>
      </c>
      <c r="AH234" s="306">
        <f t="shared" si="261"/>
        <v>0</v>
      </c>
      <c r="AI234" s="306">
        <f t="shared" si="261"/>
        <v>0</v>
      </c>
      <c r="AJ234" s="306">
        <f t="shared" si="261"/>
        <v>0</v>
      </c>
      <c r="AK234" s="306">
        <f t="shared" si="261"/>
        <v>0</v>
      </c>
      <c r="AL234" s="306">
        <f t="shared" si="261"/>
        <v>0</v>
      </c>
      <c r="AM234" s="306">
        <f t="shared" si="261"/>
        <v>0</v>
      </c>
      <c r="AN234" s="306">
        <f t="shared" si="261"/>
        <v>0</v>
      </c>
      <c r="AO234" s="306">
        <f t="shared" si="261"/>
        <v>0</v>
      </c>
      <c r="AP234" s="306">
        <f t="shared" si="261"/>
        <v>0</v>
      </c>
      <c r="AQ234" s="306">
        <f t="shared" si="261"/>
        <v>0</v>
      </c>
      <c r="AR234" s="306">
        <f t="shared" si="261"/>
        <v>0</v>
      </c>
    </row>
    <row r="235" spans="1:44" x14ac:dyDescent="0.2">
      <c r="A235" s="123">
        <v>13</v>
      </c>
      <c r="B235" s="439">
        <f t="shared" si="248"/>
        <v>13</v>
      </c>
      <c r="C235" s="439" t="str">
        <f t="shared" si="248"/>
        <v xml:space="preserve">Venituri din alte activitati </v>
      </c>
      <c r="D235" s="645">
        <f t="shared" si="250"/>
        <v>0</v>
      </c>
      <c r="E235" s="306">
        <f t="shared" ref="E235:AR235" si="262">E115-E21</f>
        <v>0</v>
      </c>
      <c r="F235" s="306">
        <f t="shared" si="262"/>
        <v>0</v>
      </c>
      <c r="G235" s="306">
        <f t="shared" si="262"/>
        <v>0</v>
      </c>
      <c r="H235" s="306">
        <f t="shared" si="262"/>
        <v>0</v>
      </c>
      <c r="I235" s="306">
        <f t="shared" si="262"/>
        <v>0</v>
      </c>
      <c r="J235" s="306">
        <f t="shared" si="262"/>
        <v>0</v>
      </c>
      <c r="K235" s="306">
        <f t="shared" si="262"/>
        <v>0</v>
      </c>
      <c r="L235" s="306">
        <f t="shared" si="262"/>
        <v>0</v>
      </c>
      <c r="M235" s="306">
        <f t="shared" si="262"/>
        <v>0</v>
      </c>
      <c r="N235" s="306">
        <f t="shared" si="262"/>
        <v>0</v>
      </c>
      <c r="O235" s="306">
        <f t="shared" si="262"/>
        <v>0</v>
      </c>
      <c r="P235" s="306">
        <f t="shared" si="262"/>
        <v>0</v>
      </c>
      <c r="Q235" s="306">
        <f t="shared" si="262"/>
        <v>0</v>
      </c>
      <c r="R235" s="306">
        <f t="shared" si="262"/>
        <v>0</v>
      </c>
      <c r="S235" s="306">
        <f t="shared" si="262"/>
        <v>0</v>
      </c>
      <c r="T235" s="306">
        <f t="shared" si="262"/>
        <v>0</v>
      </c>
      <c r="U235" s="306">
        <f t="shared" si="262"/>
        <v>0</v>
      </c>
      <c r="V235" s="306">
        <f t="shared" si="262"/>
        <v>0</v>
      </c>
      <c r="W235" s="306">
        <f t="shared" si="262"/>
        <v>0</v>
      </c>
      <c r="X235" s="306">
        <f t="shared" si="262"/>
        <v>0</v>
      </c>
      <c r="Y235" s="306">
        <f t="shared" si="262"/>
        <v>0</v>
      </c>
      <c r="Z235" s="306">
        <f t="shared" si="262"/>
        <v>0</v>
      </c>
      <c r="AA235" s="306">
        <f t="shared" si="262"/>
        <v>0</v>
      </c>
      <c r="AB235" s="306">
        <f t="shared" si="262"/>
        <v>0</v>
      </c>
      <c r="AC235" s="306">
        <f t="shared" si="262"/>
        <v>0</v>
      </c>
      <c r="AD235" s="306">
        <f t="shared" si="262"/>
        <v>0</v>
      </c>
      <c r="AE235" s="306">
        <f t="shared" si="262"/>
        <v>0</v>
      </c>
      <c r="AF235" s="306">
        <f t="shared" si="262"/>
        <v>0</v>
      </c>
      <c r="AG235" s="306">
        <f t="shared" si="262"/>
        <v>0</v>
      </c>
      <c r="AH235" s="306">
        <f t="shared" si="262"/>
        <v>0</v>
      </c>
      <c r="AI235" s="306">
        <f t="shared" si="262"/>
        <v>0</v>
      </c>
      <c r="AJ235" s="306">
        <f t="shared" si="262"/>
        <v>0</v>
      </c>
      <c r="AK235" s="306">
        <f t="shared" si="262"/>
        <v>0</v>
      </c>
      <c r="AL235" s="306">
        <f t="shared" si="262"/>
        <v>0</v>
      </c>
      <c r="AM235" s="306">
        <f t="shared" si="262"/>
        <v>0</v>
      </c>
      <c r="AN235" s="306">
        <f t="shared" si="262"/>
        <v>0</v>
      </c>
      <c r="AO235" s="306">
        <f t="shared" si="262"/>
        <v>0</v>
      </c>
      <c r="AP235" s="306">
        <f t="shared" si="262"/>
        <v>0</v>
      </c>
      <c r="AQ235" s="306">
        <f t="shared" si="262"/>
        <v>0</v>
      </c>
      <c r="AR235" s="306">
        <f t="shared" si="262"/>
        <v>0</v>
      </c>
    </row>
    <row r="236" spans="1:44" x14ac:dyDescent="0.2">
      <c r="A236" s="123">
        <v>14</v>
      </c>
      <c r="B236" s="439">
        <f t="shared" si="248"/>
        <v>14</v>
      </c>
      <c r="C236" s="439" t="str">
        <f t="shared" si="248"/>
        <v xml:space="preserve">Alte venituri din exploatare </v>
      </c>
      <c r="D236" s="645">
        <f t="shared" si="250"/>
        <v>0</v>
      </c>
      <c r="E236" s="306">
        <f t="shared" ref="E236:AR236" si="263">E116-E22</f>
        <v>0</v>
      </c>
      <c r="F236" s="306">
        <f t="shared" si="263"/>
        <v>0</v>
      </c>
      <c r="G236" s="306">
        <f t="shared" si="263"/>
        <v>0</v>
      </c>
      <c r="H236" s="306">
        <f t="shared" si="263"/>
        <v>0</v>
      </c>
      <c r="I236" s="306">
        <f t="shared" si="263"/>
        <v>0</v>
      </c>
      <c r="J236" s="306">
        <f t="shared" si="263"/>
        <v>0</v>
      </c>
      <c r="K236" s="306">
        <f t="shared" si="263"/>
        <v>0</v>
      </c>
      <c r="L236" s="306">
        <f t="shared" si="263"/>
        <v>0</v>
      </c>
      <c r="M236" s="306">
        <f t="shared" si="263"/>
        <v>0</v>
      </c>
      <c r="N236" s="306">
        <f t="shared" si="263"/>
        <v>0</v>
      </c>
      <c r="O236" s="306">
        <f t="shared" si="263"/>
        <v>0</v>
      </c>
      <c r="P236" s="306">
        <f t="shared" si="263"/>
        <v>0</v>
      </c>
      <c r="Q236" s="306">
        <f t="shared" si="263"/>
        <v>0</v>
      </c>
      <c r="R236" s="306">
        <f t="shared" si="263"/>
        <v>0</v>
      </c>
      <c r="S236" s="306">
        <f t="shared" si="263"/>
        <v>0</v>
      </c>
      <c r="T236" s="306">
        <f t="shared" si="263"/>
        <v>0</v>
      </c>
      <c r="U236" s="306">
        <f t="shared" si="263"/>
        <v>0</v>
      </c>
      <c r="V236" s="306">
        <f t="shared" si="263"/>
        <v>0</v>
      </c>
      <c r="W236" s="306">
        <f t="shared" si="263"/>
        <v>0</v>
      </c>
      <c r="X236" s="306">
        <f t="shared" si="263"/>
        <v>0</v>
      </c>
      <c r="Y236" s="306">
        <f t="shared" si="263"/>
        <v>0</v>
      </c>
      <c r="Z236" s="306">
        <f t="shared" si="263"/>
        <v>0</v>
      </c>
      <c r="AA236" s="306">
        <f t="shared" si="263"/>
        <v>0</v>
      </c>
      <c r="AB236" s="306">
        <f t="shared" si="263"/>
        <v>0</v>
      </c>
      <c r="AC236" s="306">
        <f t="shared" si="263"/>
        <v>0</v>
      </c>
      <c r="AD236" s="306">
        <f t="shared" si="263"/>
        <v>0</v>
      </c>
      <c r="AE236" s="306">
        <f t="shared" si="263"/>
        <v>0</v>
      </c>
      <c r="AF236" s="306">
        <f t="shared" si="263"/>
        <v>0</v>
      </c>
      <c r="AG236" s="306">
        <f t="shared" si="263"/>
        <v>0</v>
      </c>
      <c r="AH236" s="306">
        <f t="shared" si="263"/>
        <v>0</v>
      </c>
      <c r="AI236" s="306">
        <f t="shared" si="263"/>
        <v>0</v>
      </c>
      <c r="AJ236" s="306">
        <f t="shared" si="263"/>
        <v>0</v>
      </c>
      <c r="AK236" s="306">
        <f t="shared" si="263"/>
        <v>0</v>
      </c>
      <c r="AL236" s="306">
        <f t="shared" si="263"/>
        <v>0</v>
      </c>
      <c r="AM236" s="306">
        <f t="shared" si="263"/>
        <v>0</v>
      </c>
      <c r="AN236" s="306">
        <f t="shared" si="263"/>
        <v>0</v>
      </c>
      <c r="AO236" s="306">
        <f t="shared" si="263"/>
        <v>0</v>
      </c>
      <c r="AP236" s="306">
        <f t="shared" si="263"/>
        <v>0</v>
      </c>
      <c r="AQ236" s="306">
        <f t="shared" si="263"/>
        <v>0</v>
      </c>
      <c r="AR236" s="306">
        <f t="shared" si="263"/>
        <v>0</v>
      </c>
    </row>
    <row r="237" spans="1:44" ht="45" x14ac:dyDescent="0.2">
      <c r="A237" s="123">
        <v>15</v>
      </c>
      <c r="B237" s="439">
        <f t="shared" si="248"/>
        <v>15</v>
      </c>
      <c r="C237" s="439" t="str">
        <f t="shared" si="248"/>
        <v>Venituri din închirierea unor spaţii medicale, echipamente sau aparatură medicală către alţi furnizori de servicii medicale</v>
      </c>
      <c r="D237" s="645">
        <f t="shared" si="250"/>
        <v>0</v>
      </c>
      <c r="E237" s="306">
        <f t="shared" ref="E237:AR237" si="264">E117-E23</f>
        <v>0</v>
      </c>
      <c r="F237" s="306">
        <f t="shared" si="264"/>
        <v>0</v>
      </c>
      <c r="G237" s="306">
        <f t="shared" si="264"/>
        <v>0</v>
      </c>
      <c r="H237" s="306">
        <f t="shared" si="264"/>
        <v>0</v>
      </c>
      <c r="I237" s="306">
        <f t="shared" si="264"/>
        <v>0</v>
      </c>
      <c r="J237" s="306">
        <f t="shared" si="264"/>
        <v>0</v>
      </c>
      <c r="K237" s="306">
        <f t="shared" si="264"/>
        <v>0</v>
      </c>
      <c r="L237" s="306">
        <f t="shared" si="264"/>
        <v>0</v>
      </c>
      <c r="M237" s="306">
        <f t="shared" si="264"/>
        <v>0</v>
      </c>
      <c r="N237" s="306">
        <f t="shared" si="264"/>
        <v>0</v>
      </c>
      <c r="O237" s="306">
        <f t="shared" si="264"/>
        <v>0</v>
      </c>
      <c r="P237" s="306">
        <f t="shared" si="264"/>
        <v>0</v>
      </c>
      <c r="Q237" s="306">
        <f t="shared" si="264"/>
        <v>0</v>
      </c>
      <c r="R237" s="306">
        <f t="shared" si="264"/>
        <v>0</v>
      </c>
      <c r="S237" s="306">
        <f t="shared" si="264"/>
        <v>0</v>
      </c>
      <c r="T237" s="306">
        <f t="shared" si="264"/>
        <v>0</v>
      </c>
      <c r="U237" s="306">
        <f t="shared" si="264"/>
        <v>0</v>
      </c>
      <c r="V237" s="306">
        <f t="shared" si="264"/>
        <v>0</v>
      </c>
      <c r="W237" s="306">
        <f t="shared" si="264"/>
        <v>0</v>
      </c>
      <c r="X237" s="306">
        <f t="shared" si="264"/>
        <v>0</v>
      </c>
      <c r="Y237" s="306">
        <f t="shared" si="264"/>
        <v>0</v>
      </c>
      <c r="Z237" s="306">
        <f t="shared" si="264"/>
        <v>0</v>
      </c>
      <c r="AA237" s="306">
        <f t="shared" si="264"/>
        <v>0</v>
      </c>
      <c r="AB237" s="306">
        <f t="shared" si="264"/>
        <v>0</v>
      </c>
      <c r="AC237" s="306">
        <f t="shared" si="264"/>
        <v>0</v>
      </c>
      <c r="AD237" s="306">
        <f t="shared" si="264"/>
        <v>0</v>
      </c>
      <c r="AE237" s="306">
        <f t="shared" si="264"/>
        <v>0</v>
      </c>
      <c r="AF237" s="306">
        <f t="shared" si="264"/>
        <v>0</v>
      </c>
      <c r="AG237" s="306">
        <f t="shared" si="264"/>
        <v>0</v>
      </c>
      <c r="AH237" s="306">
        <f t="shared" si="264"/>
        <v>0</v>
      </c>
      <c r="AI237" s="306">
        <f t="shared" si="264"/>
        <v>0</v>
      </c>
      <c r="AJ237" s="306">
        <f t="shared" si="264"/>
        <v>0</v>
      </c>
      <c r="AK237" s="306">
        <f t="shared" si="264"/>
        <v>0</v>
      </c>
      <c r="AL237" s="306">
        <f t="shared" si="264"/>
        <v>0</v>
      </c>
      <c r="AM237" s="306">
        <f t="shared" si="264"/>
        <v>0</v>
      </c>
      <c r="AN237" s="306">
        <f t="shared" si="264"/>
        <v>0</v>
      </c>
      <c r="AO237" s="306">
        <f t="shared" si="264"/>
        <v>0</v>
      </c>
      <c r="AP237" s="306">
        <f t="shared" si="264"/>
        <v>0</v>
      </c>
      <c r="AQ237" s="306">
        <f t="shared" si="264"/>
        <v>0</v>
      </c>
      <c r="AR237" s="306">
        <f t="shared" si="264"/>
        <v>0</v>
      </c>
    </row>
    <row r="238" spans="1:44" ht="45" x14ac:dyDescent="0.2">
      <c r="A238" s="123">
        <v>16</v>
      </c>
      <c r="B238" s="439">
        <f t="shared" si="248"/>
        <v>16</v>
      </c>
      <c r="C238" s="439" t="str">
        <f t="shared" si="248"/>
        <v>Venituri din contracte privind furnizarea de servicii medicale încheiate cu casele de asigurări private sau cu operatori economici;</v>
      </c>
      <c r="D238" s="645">
        <f t="shared" si="250"/>
        <v>0</v>
      </c>
      <c r="E238" s="306">
        <f t="shared" ref="E238:AR238" si="265">E118-E24</f>
        <v>0</v>
      </c>
      <c r="F238" s="306">
        <f t="shared" si="265"/>
        <v>0</v>
      </c>
      <c r="G238" s="306">
        <f t="shared" si="265"/>
        <v>0</v>
      </c>
      <c r="H238" s="306">
        <f t="shared" si="265"/>
        <v>0</v>
      </c>
      <c r="I238" s="306">
        <f t="shared" si="265"/>
        <v>0</v>
      </c>
      <c r="J238" s="306">
        <f t="shared" si="265"/>
        <v>0</v>
      </c>
      <c r="K238" s="306">
        <f t="shared" si="265"/>
        <v>0</v>
      </c>
      <c r="L238" s="306">
        <f t="shared" si="265"/>
        <v>0</v>
      </c>
      <c r="M238" s="306">
        <f t="shared" si="265"/>
        <v>0</v>
      </c>
      <c r="N238" s="306">
        <f t="shared" si="265"/>
        <v>0</v>
      </c>
      <c r="O238" s="306">
        <f t="shared" si="265"/>
        <v>0</v>
      </c>
      <c r="P238" s="306">
        <f t="shared" si="265"/>
        <v>0</v>
      </c>
      <c r="Q238" s="306">
        <f t="shared" si="265"/>
        <v>0</v>
      </c>
      <c r="R238" s="306">
        <f t="shared" si="265"/>
        <v>0</v>
      </c>
      <c r="S238" s="306">
        <f t="shared" si="265"/>
        <v>0</v>
      </c>
      <c r="T238" s="306">
        <f t="shared" si="265"/>
        <v>0</v>
      </c>
      <c r="U238" s="306">
        <f t="shared" si="265"/>
        <v>0</v>
      </c>
      <c r="V238" s="306">
        <f t="shared" si="265"/>
        <v>0</v>
      </c>
      <c r="W238" s="306">
        <f t="shared" si="265"/>
        <v>0</v>
      </c>
      <c r="X238" s="306">
        <f t="shared" si="265"/>
        <v>0</v>
      </c>
      <c r="Y238" s="306">
        <f t="shared" si="265"/>
        <v>0</v>
      </c>
      <c r="Z238" s="306">
        <f t="shared" si="265"/>
        <v>0</v>
      </c>
      <c r="AA238" s="306">
        <f t="shared" si="265"/>
        <v>0</v>
      </c>
      <c r="AB238" s="306">
        <f t="shared" si="265"/>
        <v>0</v>
      </c>
      <c r="AC238" s="306">
        <f t="shared" si="265"/>
        <v>0</v>
      </c>
      <c r="AD238" s="306">
        <f t="shared" si="265"/>
        <v>0</v>
      </c>
      <c r="AE238" s="306">
        <f t="shared" si="265"/>
        <v>0</v>
      </c>
      <c r="AF238" s="306">
        <f t="shared" si="265"/>
        <v>0</v>
      </c>
      <c r="AG238" s="306">
        <f t="shared" si="265"/>
        <v>0</v>
      </c>
      <c r="AH238" s="306">
        <f t="shared" si="265"/>
        <v>0</v>
      </c>
      <c r="AI238" s="306">
        <f t="shared" si="265"/>
        <v>0</v>
      </c>
      <c r="AJ238" s="306">
        <f t="shared" si="265"/>
        <v>0</v>
      </c>
      <c r="AK238" s="306">
        <f t="shared" si="265"/>
        <v>0</v>
      </c>
      <c r="AL238" s="306">
        <f t="shared" si="265"/>
        <v>0</v>
      </c>
      <c r="AM238" s="306">
        <f t="shared" si="265"/>
        <v>0</v>
      </c>
      <c r="AN238" s="306">
        <f t="shared" si="265"/>
        <v>0</v>
      </c>
      <c r="AO238" s="306">
        <f t="shared" si="265"/>
        <v>0</v>
      </c>
      <c r="AP238" s="306">
        <f t="shared" si="265"/>
        <v>0</v>
      </c>
      <c r="AQ238" s="306">
        <f t="shared" si="265"/>
        <v>0</v>
      </c>
      <c r="AR238" s="306">
        <f t="shared" si="265"/>
        <v>0</v>
      </c>
    </row>
    <row r="239" spans="1:44" ht="22.5" x14ac:dyDescent="0.2">
      <c r="A239" s="123">
        <v>17</v>
      </c>
      <c r="B239" s="439">
        <f t="shared" si="248"/>
        <v>17</v>
      </c>
      <c r="C239" s="439" t="str">
        <f t="shared" si="248"/>
        <v>Venituri din editarea şi difuzarea unor publicaţii cu caracter medical;</v>
      </c>
      <c r="D239" s="645">
        <f t="shared" si="250"/>
        <v>0</v>
      </c>
      <c r="E239" s="306">
        <f t="shared" ref="E239:AR239" si="266">E119-E25</f>
        <v>0</v>
      </c>
      <c r="F239" s="306">
        <f t="shared" si="266"/>
        <v>0</v>
      </c>
      <c r="G239" s="306">
        <f t="shared" si="266"/>
        <v>0</v>
      </c>
      <c r="H239" s="306">
        <f t="shared" si="266"/>
        <v>0</v>
      </c>
      <c r="I239" s="306">
        <f t="shared" si="266"/>
        <v>0</v>
      </c>
      <c r="J239" s="306">
        <f t="shared" si="266"/>
        <v>0</v>
      </c>
      <c r="K239" s="306">
        <f t="shared" si="266"/>
        <v>0</v>
      </c>
      <c r="L239" s="306">
        <f t="shared" si="266"/>
        <v>0</v>
      </c>
      <c r="M239" s="306">
        <f t="shared" si="266"/>
        <v>0</v>
      </c>
      <c r="N239" s="306">
        <f t="shared" si="266"/>
        <v>0</v>
      </c>
      <c r="O239" s="306">
        <f t="shared" si="266"/>
        <v>0</v>
      </c>
      <c r="P239" s="306">
        <f t="shared" si="266"/>
        <v>0</v>
      </c>
      <c r="Q239" s="306">
        <f t="shared" si="266"/>
        <v>0</v>
      </c>
      <c r="R239" s="306">
        <f t="shared" si="266"/>
        <v>0</v>
      </c>
      <c r="S239" s="306">
        <f t="shared" si="266"/>
        <v>0</v>
      </c>
      <c r="T239" s="306">
        <f t="shared" si="266"/>
        <v>0</v>
      </c>
      <c r="U239" s="306">
        <f t="shared" si="266"/>
        <v>0</v>
      </c>
      <c r="V239" s="306">
        <f t="shared" si="266"/>
        <v>0</v>
      </c>
      <c r="W239" s="306">
        <f t="shared" si="266"/>
        <v>0</v>
      </c>
      <c r="X239" s="306">
        <f t="shared" si="266"/>
        <v>0</v>
      </c>
      <c r="Y239" s="306">
        <f t="shared" si="266"/>
        <v>0</v>
      </c>
      <c r="Z239" s="306">
        <f t="shared" si="266"/>
        <v>0</v>
      </c>
      <c r="AA239" s="306">
        <f t="shared" si="266"/>
        <v>0</v>
      </c>
      <c r="AB239" s="306">
        <f t="shared" si="266"/>
        <v>0</v>
      </c>
      <c r="AC239" s="306">
        <f t="shared" si="266"/>
        <v>0</v>
      </c>
      <c r="AD239" s="306">
        <f t="shared" si="266"/>
        <v>0</v>
      </c>
      <c r="AE239" s="306">
        <f t="shared" si="266"/>
        <v>0</v>
      </c>
      <c r="AF239" s="306">
        <f t="shared" si="266"/>
        <v>0</v>
      </c>
      <c r="AG239" s="306">
        <f t="shared" si="266"/>
        <v>0</v>
      </c>
      <c r="AH239" s="306">
        <f t="shared" si="266"/>
        <v>0</v>
      </c>
      <c r="AI239" s="306">
        <f t="shared" si="266"/>
        <v>0</v>
      </c>
      <c r="AJ239" s="306">
        <f t="shared" si="266"/>
        <v>0</v>
      </c>
      <c r="AK239" s="306">
        <f t="shared" si="266"/>
        <v>0</v>
      </c>
      <c r="AL239" s="306">
        <f t="shared" si="266"/>
        <v>0</v>
      </c>
      <c r="AM239" s="306">
        <f t="shared" si="266"/>
        <v>0</v>
      </c>
      <c r="AN239" s="306">
        <f t="shared" si="266"/>
        <v>0</v>
      </c>
      <c r="AO239" s="306">
        <f t="shared" si="266"/>
        <v>0</v>
      </c>
      <c r="AP239" s="306">
        <f t="shared" si="266"/>
        <v>0</v>
      </c>
      <c r="AQ239" s="306">
        <f t="shared" si="266"/>
        <v>0</v>
      </c>
      <c r="AR239" s="306">
        <f t="shared" si="266"/>
        <v>0</v>
      </c>
    </row>
    <row r="240" spans="1:44" ht="33.75" x14ac:dyDescent="0.2">
      <c r="A240" s="123">
        <v>18</v>
      </c>
      <c r="B240" s="439">
        <f t="shared" si="248"/>
        <v>18</v>
      </c>
      <c r="C240" s="439" t="str">
        <f t="shared" si="248"/>
        <v xml:space="preserve"> Venituri din servicii medicale, hoteliere sau de altă natură, furnizate la cererea unor terţi;</v>
      </c>
      <c r="D240" s="645">
        <f t="shared" si="250"/>
        <v>0</v>
      </c>
      <c r="E240" s="306">
        <f t="shared" ref="E240:AR240" si="267">E120-E26</f>
        <v>0</v>
      </c>
      <c r="F240" s="306">
        <f t="shared" si="267"/>
        <v>0</v>
      </c>
      <c r="G240" s="306">
        <f t="shared" si="267"/>
        <v>0</v>
      </c>
      <c r="H240" s="306">
        <f t="shared" si="267"/>
        <v>0</v>
      </c>
      <c r="I240" s="306">
        <f t="shared" si="267"/>
        <v>0</v>
      </c>
      <c r="J240" s="306">
        <f t="shared" si="267"/>
        <v>0</v>
      </c>
      <c r="K240" s="306">
        <f t="shared" si="267"/>
        <v>0</v>
      </c>
      <c r="L240" s="306">
        <f t="shared" si="267"/>
        <v>0</v>
      </c>
      <c r="M240" s="306">
        <f t="shared" si="267"/>
        <v>0</v>
      </c>
      <c r="N240" s="306">
        <f t="shared" si="267"/>
        <v>0</v>
      </c>
      <c r="O240" s="306">
        <f t="shared" si="267"/>
        <v>0</v>
      </c>
      <c r="P240" s="306">
        <f t="shared" si="267"/>
        <v>0</v>
      </c>
      <c r="Q240" s="306">
        <f t="shared" si="267"/>
        <v>0</v>
      </c>
      <c r="R240" s="306">
        <f t="shared" si="267"/>
        <v>0</v>
      </c>
      <c r="S240" s="306">
        <f t="shared" si="267"/>
        <v>0</v>
      </c>
      <c r="T240" s="306">
        <f t="shared" si="267"/>
        <v>0</v>
      </c>
      <c r="U240" s="306">
        <f t="shared" si="267"/>
        <v>0</v>
      </c>
      <c r="V240" s="306">
        <f t="shared" si="267"/>
        <v>0</v>
      </c>
      <c r="W240" s="306">
        <f t="shared" si="267"/>
        <v>0</v>
      </c>
      <c r="X240" s="306">
        <f t="shared" si="267"/>
        <v>0</v>
      </c>
      <c r="Y240" s="306">
        <f t="shared" si="267"/>
        <v>0</v>
      </c>
      <c r="Z240" s="306">
        <f t="shared" si="267"/>
        <v>0</v>
      </c>
      <c r="AA240" s="306">
        <f t="shared" si="267"/>
        <v>0</v>
      </c>
      <c r="AB240" s="306">
        <f t="shared" si="267"/>
        <v>0</v>
      </c>
      <c r="AC240" s="306">
        <f t="shared" si="267"/>
        <v>0</v>
      </c>
      <c r="AD240" s="306">
        <f t="shared" si="267"/>
        <v>0</v>
      </c>
      <c r="AE240" s="306">
        <f t="shared" si="267"/>
        <v>0</v>
      </c>
      <c r="AF240" s="306">
        <f t="shared" si="267"/>
        <v>0</v>
      </c>
      <c r="AG240" s="306">
        <f t="shared" si="267"/>
        <v>0</v>
      </c>
      <c r="AH240" s="306">
        <f t="shared" si="267"/>
        <v>0</v>
      </c>
      <c r="AI240" s="306">
        <f t="shared" si="267"/>
        <v>0</v>
      </c>
      <c r="AJ240" s="306">
        <f t="shared" si="267"/>
        <v>0</v>
      </c>
      <c r="AK240" s="306">
        <f t="shared" si="267"/>
        <v>0</v>
      </c>
      <c r="AL240" s="306">
        <f t="shared" si="267"/>
        <v>0</v>
      </c>
      <c r="AM240" s="306">
        <f t="shared" si="267"/>
        <v>0</v>
      </c>
      <c r="AN240" s="306">
        <f t="shared" si="267"/>
        <v>0</v>
      </c>
      <c r="AO240" s="306">
        <f t="shared" si="267"/>
        <v>0</v>
      </c>
      <c r="AP240" s="306">
        <f t="shared" si="267"/>
        <v>0</v>
      </c>
      <c r="AQ240" s="306">
        <f t="shared" si="267"/>
        <v>0</v>
      </c>
      <c r="AR240" s="306">
        <f t="shared" si="267"/>
        <v>0</v>
      </c>
    </row>
    <row r="241" spans="1:44" ht="67.5" x14ac:dyDescent="0.2">
      <c r="A241" s="123">
        <v>19</v>
      </c>
      <c r="B241" s="439">
        <f t="shared" si="248"/>
        <v>19</v>
      </c>
      <c r="C241" s="439" t="str">
        <f t="shared" si="248"/>
        <v>Venituri din servicii de asistenţă medicală la domiciliu, acordate la cererea pacienţilor sau, după caz, în baza unui contract de furnizare de servicii de îngrijiri medicale la domiciliu,</v>
      </c>
      <c r="D241" s="645">
        <f t="shared" si="250"/>
        <v>0</v>
      </c>
      <c r="E241" s="306">
        <f t="shared" ref="E241:AR241" si="268">E121-E27</f>
        <v>0</v>
      </c>
      <c r="F241" s="306">
        <f t="shared" si="268"/>
        <v>0</v>
      </c>
      <c r="G241" s="306">
        <f t="shared" si="268"/>
        <v>0</v>
      </c>
      <c r="H241" s="306">
        <f t="shared" si="268"/>
        <v>0</v>
      </c>
      <c r="I241" s="306">
        <f t="shared" si="268"/>
        <v>0</v>
      </c>
      <c r="J241" s="306">
        <f t="shared" si="268"/>
        <v>0</v>
      </c>
      <c r="K241" s="306">
        <f t="shared" si="268"/>
        <v>0</v>
      </c>
      <c r="L241" s="306">
        <f t="shared" si="268"/>
        <v>0</v>
      </c>
      <c r="M241" s="306">
        <f t="shared" si="268"/>
        <v>0</v>
      </c>
      <c r="N241" s="306">
        <f t="shared" si="268"/>
        <v>0</v>
      </c>
      <c r="O241" s="306">
        <f t="shared" si="268"/>
        <v>0</v>
      </c>
      <c r="P241" s="306">
        <f t="shared" si="268"/>
        <v>0</v>
      </c>
      <c r="Q241" s="306">
        <f t="shared" si="268"/>
        <v>0</v>
      </c>
      <c r="R241" s="306">
        <f t="shared" si="268"/>
        <v>0</v>
      </c>
      <c r="S241" s="306">
        <f t="shared" si="268"/>
        <v>0</v>
      </c>
      <c r="T241" s="306">
        <f t="shared" si="268"/>
        <v>0</v>
      </c>
      <c r="U241" s="306">
        <f t="shared" si="268"/>
        <v>0</v>
      </c>
      <c r="V241" s="306">
        <f t="shared" si="268"/>
        <v>0</v>
      </c>
      <c r="W241" s="306">
        <f t="shared" si="268"/>
        <v>0</v>
      </c>
      <c r="X241" s="306">
        <f t="shared" si="268"/>
        <v>0</v>
      </c>
      <c r="Y241" s="306">
        <f t="shared" si="268"/>
        <v>0</v>
      </c>
      <c r="Z241" s="306">
        <f t="shared" si="268"/>
        <v>0</v>
      </c>
      <c r="AA241" s="306">
        <f t="shared" si="268"/>
        <v>0</v>
      </c>
      <c r="AB241" s="306">
        <f t="shared" si="268"/>
        <v>0</v>
      </c>
      <c r="AC241" s="306">
        <f t="shared" si="268"/>
        <v>0</v>
      </c>
      <c r="AD241" s="306">
        <f t="shared" si="268"/>
        <v>0</v>
      </c>
      <c r="AE241" s="306">
        <f t="shared" si="268"/>
        <v>0</v>
      </c>
      <c r="AF241" s="306">
        <f t="shared" si="268"/>
        <v>0</v>
      </c>
      <c r="AG241" s="306">
        <f t="shared" si="268"/>
        <v>0</v>
      </c>
      <c r="AH241" s="306">
        <f t="shared" si="268"/>
        <v>0</v>
      </c>
      <c r="AI241" s="306">
        <f t="shared" si="268"/>
        <v>0</v>
      </c>
      <c r="AJ241" s="306">
        <f t="shared" si="268"/>
        <v>0</v>
      </c>
      <c r="AK241" s="306">
        <f t="shared" si="268"/>
        <v>0</v>
      </c>
      <c r="AL241" s="306">
        <f t="shared" si="268"/>
        <v>0</v>
      </c>
      <c r="AM241" s="306">
        <f t="shared" si="268"/>
        <v>0</v>
      </c>
      <c r="AN241" s="306">
        <f t="shared" si="268"/>
        <v>0</v>
      </c>
      <c r="AO241" s="306">
        <f t="shared" si="268"/>
        <v>0</v>
      </c>
      <c r="AP241" s="306">
        <f t="shared" si="268"/>
        <v>0</v>
      </c>
      <c r="AQ241" s="306">
        <f t="shared" si="268"/>
        <v>0</v>
      </c>
      <c r="AR241" s="306">
        <f t="shared" si="268"/>
        <v>0</v>
      </c>
    </row>
    <row r="242" spans="1:44" x14ac:dyDescent="0.2">
      <c r="A242" s="123">
        <v>20</v>
      </c>
      <c r="B242" s="439">
        <f t="shared" si="248"/>
        <v>20</v>
      </c>
      <c r="C242" s="439" t="str">
        <f t="shared" si="248"/>
        <v>Contracte de cercetare</v>
      </c>
      <c r="D242" s="645">
        <f t="shared" si="250"/>
        <v>0</v>
      </c>
      <c r="E242" s="306">
        <f t="shared" ref="E242:AR242" si="269">E122-E28</f>
        <v>0</v>
      </c>
      <c r="F242" s="306">
        <f t="shared" si="269"/>
        <v>0</v>
      </c>
      <c r="G242" s="306">
        <f t="shared" si="269"/>
        <v>0</v>
      </c>
      <c r="H242" s="306">
        <f t="shared" si="269"/>
        <v>0</v>
      </c>
      <c r="I242" s="306">
        <f t="shared" si="269"/>
        <v>0</v>
      </c>
      <c r="J242" s="306">
        <f t="shared" si="269"/>
        <v>0</v>
      </c>
      <c r="K242" s="306">
        <f t="shared" si="269"/>
        <v>0</v>
      </c>
      <c r="L242" s="306">
        <f t="shared" si="269"/>
        <v>0</v>
      </c>
      <c r="M242" s="306">
        <f t="shared" si="269"/>
        <v>0</v>
      </c>
      <c r="N242" s="306">
        <f t="shared" si="269"/>
        <v>0</v>
      </c>
      <c r="O242" s="306">
        <f t="shared" si="269"/>
        <v>0</v>
      </c>
      <c r="P242" s="306">
        <f t="shared" si="269"/>
        <v>0</v>
      </c>
      <c r="Q242" s="306">
        <f t="shared" si="269"/>
        <v>0</v>
      </c>
      <c r="R242" s="306">
        <f t="shared" si="269"/>
        <v>0</v>
      </c>
      <c r="S242" s="306">
        <f t="shared" si="269"/>
        <v>0</v>
      </c>
      <c r="T242" s="306">
        <f t="shared" si="269"/>
        <v>0</v>
      </c>
      <c r="U242" s="306">
        <f t="shared" si="269"/>
        <v>0</v>
      </c>
      <c r="V242" s="306">
        <f t="shared" si="269"/>
        <v>0</v>
      </c>
      <c r="W242" s="306">
        <f t="shared" si="269"/>
        <v>0</v>
      </c>
      <c r="X242" s="306">
        <f t="shared" si="269"/>
        <v>0</v>
      </c>
      <c r="Y242" s="306">
        <f t="shared" si="269"/>
        <v>0</v>
      </c>
      <c r="Z242" s="306">
        <f t="shared" si="269"/>
        <v>0</v>
      </c>
      <c r="AA242" s="306">
        <f t="shared" si="269"/>
        <v>0</v>
      </c>
      <c r="AB242" s="306">
        <f t="shared" si="269"/>
        <v>0</v>
      </c>
      <c r="AC242" s="306">
        <f t="shared" si="269"/>
        <v>0</v>
      </c>
      <c r="AD242" s="306">
        <f t="shared" si="269"/>
        <v>0</v>
      </c>
      <c r="AE242" s="306">
        <f t="shared" si="269"/>
        <v>0</v>
      </c>
      <c r="AF242" s="306">
        <f t="shared" si="269"/>
        <v>0</v>
      </c>
      <c r="AG242" s="306">
        <f t="shared" si="269"/>
        <v>0</v>
      </c>
      <c r="AH242" s="306">
        <f t="shared" si="269"/>
        <v>0</v>
      </c>
      <c r="AI242" s="306">
        <f t="shared" si="269"/>
        <v>0</v>
      </c>
      <c r="AJ242" s="306">
        <f t="shared" si="269"/>
        <v>0</v>
      </c>
      <c r="AK242" s="306">
        <f t="shared" si="269"/>
        <v>0</v>
      </c>
      <c r="AL242" s="306">
        <f t="shared" si="269"/>
        <v>0</v>
      </c>
      <c r="AM242" s="306">
        <f t="shared" si="269"/>
        <v>0</v>
      </c>
      <c r="AN242" s="306">
        <f t="shared" si="269"/>
        <v>0</v>
      </c>
      <c r="AO242" s="306">
        <f t="shared" si="269"/>
        <v>0</v>
      </c>
      <c r="AP242" s="306">
        <f t="shared" si="269"/>
        <v>0</v>
      </c>
      <c r="AQ242" s="306">
        <f t="shared" si="269"/>
        <v>0</v>
      </c>
      <c r="AR242" s="306">
        <f t="shared" si="269"/>
        <v>0</v>
      </c>
    </row>
    <row r="243" spans="1:44" ht="22.5" x14ac:dyDescent="0.2">
      <c r="A243" s="123">
        <v>21</v>
      </c>
      <c r="B243" s="439">
        <f t="shared" si="248"/>
        <v>21</v>
      </c>
      <c r="C243" s="439" t="str">
        <f t="shared" si="248"/>
        <v>Coplata pentru unele servicii medicale</v>
      </c>
      <c r="D243" s="645">
        <f t="shared" si="250"/>
        <v>0</v>
      </c>
      <c r="E243" s="306">
        <f t="shared" ref="E243:AR243" si="270">E123-E29</f>
        <v>0</v>
      </c>
      <c r="F243" s="306">
        <f t="shared" si="270"/>
        <v>0</v>
      </c>
      <c r="G243" s="306">
        <f t="shared" si="270"/>
        <v>0</v>
      </c>
      <c r="H243" s="306">
        <f t="shared" si="270"/>
        <v>0</v>
      </c>
      <c r="I243" s="306">
        <f t="shared" si="270"/>
        <v>0</v>
      </c>
      <c r="J243" s="306">
        <f t="shared" si="270"/>
        <v>0</v>
      </c>
      <c r="K243" s="306">
        <f t="shared" si="270"/>
        <v>0</v>
      </c>
      <c r="L243" s="306">
        <f t="shared" si="270"/>
        <v>0</v>
      </c>
      <c r="M243" s="306">
        <f t="shared" si="270"/>
        <v>0</v>
      </c>
      <c r="N243" s="306">
        <f t="shared" si="270"/>
        <v>0</v>
      </c>
      <c r="O243" s="306">
        <f t="shared" si="270"/>
        <v>0</v>
      </c>
      <c r="P243" s="306">
        <f t="shared" si="270"/>
        <v>0</v>
      </c>
      <c r="Q243" s="306">
        <f t="shared" si="270"/>
        <v>0</v>
      </c>
      <c r="R243" s="306">
        <f t="shared" si="270"/>
        <v>0</v>
      </c>
      <c r="S243" s="306">
        <f t="shared" si="270"/>
        <v>0</v>
      </c>
      <c r="T243" s="306">
        <f t="shared" si="270"/>
        <v>0</v>
      </c>
      <c r="U243" s="306">
        <f t="shared" si="270"/>
        <v>0</v>
      </c>
      <c r="V243" s="306">
        <f t="shared" si="270"/>
        <v>0</v>
      </c>
      <c r="W243" s="306">
        <f t="shared" si="270"/>
        <v>0</v>
      </c>
      <c r="X243" s="306">
        <f t="shared" si="270"/>
        <v>0</v>
      </c>
      <c r="Y243" s="306">
        <f t="shared" si="270"/>
        <v>0</v>
      </c>
      <c r="Z243" s="306">
        <f t="shared" si="270"/>
        <v>0</v>
      </c>
      <c r="AA243" s="306">
        <f t="shared" si="270"/>
        <v>0</v>
      </c>
      <c r="AB243" s="306">
        <f t="shared" si="270"/>
        <v>0</v>
      </c>
      <c r="AC243" s="306">
        <f t="shared" si="270"/>
        <v>0</v>
      </c>
      <c r="AD243" s="306">
        <f t="shared" si="270"/>
        <v>0</v>
      </c>
      <c r="AE243" s="306">
        <f t="shared" si="270"/>
        <v>0</v>
      </c>
      <c r="AF243" s="306">
        <f t="shared" si="270"/>
        <v>0</v>
      </c>
      <c r="AG243" s="306">
        <f t="shared" si="270"/>
        <v>0</v>
      </c>
      <c r="AH243" s="306">
        <f t="shared" si="270"/>
        <v>0</v>
      </c>
      <c r="AI243" s="306">
        <f t="shared" si="270"/>
        <v>0</v>
      </c>
      <c r="AJ243" s="306">
        <f t="shared" si="270"/>
        <v>0</v>
      </c>
      <c r="AK243" s="306">
        <f t="shared" si="270"/>
        <v>0</v>
      </c>
      <c r="AL243" s="306">
        <f t="shared" si="270"/>
        <v>0</v>
      </c>
      <c r="AM243" s="306">
        <f t="shared" si="270"/>
        <v>0</v>
      </c>
      <c r="AN243" s="306">
        <f t="shared" si="270"/>
        <v>0</v>
      </c>
      <c r="AO243" s="306">
        <f t="shared" si="270"/>
        <v>0</v>
      </c>
      <c r="AP243" s="306">
        <f t="shared" si="270"/>
        <v>0</v>
      </c>
      <c r="AQ243" s="306">
        <f t="shared" si="270"/>
        <v>0</v>
      </c>
      <c r="AR243" s="306">
        <f t="shared" si="270"/>
        <v>0</v>
      </c>
    </row>
    <row r="244" spans="1:44" ht="33.75" x14ac:dyDescent="0.2">
      <c r="A244" s="123">
        <v>22</v>
      </c>
      <c r="B244" s="439">
        <f t="shared" si="248"/>
        <v>22</v>
      </c>
      <c r="C244" s="439" t="str">
        <f t="shared" si="248"/>
        <v>Venituri din alocatii bugetare pentru intretinerea curenta (funcționarea și întreținerea curentă)</v>
      </c>
      <c r="D244" s="645">
        <f t="shared" si="250"/>
        <v>0</v>
      </c>
      <c r="E244" s="306">
        <f t="shared" ref="E244:AR244" si="271">E124-E30</f>
        <v>0</v>
      </c>
      <c r="F244" s="306">
        <f t="shared" si="271"/>
        <v>0</v>
      </c>
      <c r="G244" s="306">
        <f t="shared" si="271"/>
        <v>0</v>
      </c>
      <c r="H244" s="306">
        <f t="shared" si="271"/>
        <v>0</v>
      </c>
      <c r="I244" s="306">
        <f t="shared" si="271"/>
        <v>0</v>
      </c>
      <c r="J244" s="306">
        <f t="shared" si="271"/>
        <v>0</v>
      </c>
      <c r="K244" s="306">
        <f t="shared" si="271"/>
        <v>0</v>
      </c>
      <c r="L244" s="306">
        <f t="shared" si="271"/>
        <v>0</v>
      </c>
      <c r="M244" s="306">
        <f t="shared" si="271"/>
        <v>0</v>
      </c>
      <c r="N244" s="306">
        <f t="shared" si="271"/>
        <v>0</v>
      </c>
      <c r="O244" s="306">
        <f t="shared" si="271"/>
        <v>0</v>
      </c>
      <c r="P244" s="306">
        <f t="shared" si="271"/>
        <v>0</v>
      </c>
      <c r="Q244" s="306">
        <f t="shared" si="271"/>
        <v>0</v>
      </c>
      <c r="R244" s="306">
        <f t="shared" si="271"/>
        <v>0</v>
      </c>
      <c r="S244" s="306">
        <f t="shared" si="271"/>
        <v>0</v>
      </c>
      <c r="T244" s="306">
        <f t="shared" si="271"/>
        <v>0</v>
      </c>
      <c r="U244" s="306">
        <f t="shared" si="271"/>
        <v>0</v>
      </c>
      <c r="V244" s="306">
        <f t="shared" si="271"/>
        <v>0</v>
      </c>
      <c r="W244" s="306">
        <f t="shared" si="271"/>
        <v>0</v>
      </c>
      <c r="X244" s="306">
        <f t="shared" si="271"/>
        <v>0</v>
      </c>
      <c r="Y244" s="306">
        <f t="shared" si="271"/>
        <v>0</v>
      </c>
      <c r="Z244" s="306">
        <f t="shared" si="271"/>
        <v>0</v>
      </c>
      <c r="AA244" s="306">
        <f t="shared" si="271"/>
        <v>0</v>
      </c>
      <c r="AB244" s="306">
        <f t="shared" si="271"/>
        <v>0</v>
      </c>
      <c r="AC244" s="306">
        <f t="shared" si="271"/>
        <v>0</v>
      </c>
      <c r="AD244" s="306">
        <f t="shared" si="271"/>
        <v>0</v>
      </c>
      <c r="AE244" s="306">
        <f t="shared" si="271"/>
        <v>0</v>
      </c>
      <c r="AF244" s="306">
        <f t="shared" si="271"/>
        <v>0</v>
      </c>
      <c r="AG244" s="306">
        <f t="shared" si="271"/>
        <v>0</v>
      </c>
      <c r="AH244" s="306">
        <f t="shared" si="271"/>
        <v>0</v>
      </c>
      <c r="AI244" s="306">
        <f t="shared" si="271"/>
        <v>0</v>
      </c>
      <c r="AJ244" s="306">
        <f t="shared" si="271"/>
        <v>0</v>
      </c>
      <c r="AK244" s="306">
        <f t="shared" si="271"/>
        <v>0</v>
      </c>
      <c r="AL244" s="306">
        <f t="shared" si="271"/>
        <v>0</v>
      </c>
      <c r="AM244" s="306">
        <f t="shared" si="271"/>
        <v>0</v>
      </c>
      <c r="AN244" s="306">
        <f t="shared" si="271"/>
        <v>0</v>
      </c>
      <c r="AO244" s="306">
        <f t="shared" si="271"/>
        <v>0</v>
      </c>
      <c r="AP244" s="306">
        <f t="shared" si="271"/>
        <v>0</v>
      </c>
      <c r="AQ244" s="306">
        <f t="shared" si="271"/>
        <v>0</v>
      </c>
      <c r="AR244" s="306">
        <f t="shared" si="271"/>
        <v>0</v>
      </c>
    </row>
    <row r="245" spans="1:44" ht="22.5" x14ac:dyDescent="0.2">
      <c r="A245" s="123">
        <v>23</v>
      </c>
      <c r="B245" s="439">
        <f t="shared" si="248"/>
        <v>23</v>
      </c>
      <c r="C245" s="439" t="str">
        <f t="shared" si="248"/>
        <v>Venituri din alocatii bugetare pentru reparatii capitale</v>
      </c>
      <c r="D245" s="645">
        <f t="shared" si="250"/>
        <v>0</v>
      </c>
      <c r="E245" s="306">
        <f t="shared" ref="E245:AR245" si="272">E125-E31</f>
        <v>0</v>
      </c>
      <c r="F245" s="306">
        <f t="shared" si="272"/>
        <v>0</v>
      </c>
      <c r="G245" s="306">
        <f t="shared" si="272"/>
        <v>0</v>
      </c>
      <c r="H245" s="306">
        <f t="shared" si="272"/>
        <v>0</v>
      </c>
      <c r="I245" s="306">
        <f t="shared" si="272"/>
        <v>0</v>
      </c>
      <c r="J245" s="306">
        <f t="shared" si="272"/>
        <v>0</v>
      </c>
      <c r="K245" s="306">
        <f t="shared" si="272"/>
        <v>0</v>
      </c>
      <c r="L245" s="306">
        <f t="shared" si="272"/>
        <v>0</v>
      </c>
      <c r="M245" s="306">
        <f t="shared" si="272"/>
        <v>0</v>
      </c>
      <c r="N245" s="306">
        <f t="shared" si="272"/>
        <v>0</v>
      </c>
      <c r="O245" s="306">
        <f t="shared" si="272"/>
        <v>0</v>
      </c>
      <c r="P245" s="306">
        <f t="shared" si="272"/>
        <v>0</v>
      </c>
      <c r="Q245" s="306">
        <f t="shared" si="272"/>
        <v>0</v>
      </c>
      <c r="R245" s="306">
        <f t="shared" si="272"/>
        <v>0</v>
      </c>
      <c r="S245" s="306">
        <f t="shared" si="272"/>
        <v>0</v>
      </c>
      <c r="T245" s="306">
        <f t="shared" si="272"/>
        <v>0</v>
      </c>
      <c r="U245" s="306">
        <f t="shared" si="272"/>
        <v>0</v>
      </c>
      <c r="V245" s="306">
        <f t="shared" si="272"/>
        <v>0</v>
      </c>
      <c r="W245" s="306">
        <f t="shared" si="272"/>
        <v>0</v>
      </c>
      <c r="X245" s="306">
        <f t="shared" si="272"/>
        <v>0</v>
      </c>
      <c r="Y245" s="306">
        <f t="shared" si="272"/>
        <v>0</v>
      </c>
      <c r="Z245" s="306">
        <f t="shared" si="272"/>
        <v>0</v>
      </c>
      <c r="AA245" s="306">
        <f t="shared" si="272"/>
        <v>0</v>
      </c>
      <c r="AB245" s="306">
        <f t="shared" si="272"/>
        <v>0</v>
      </c>
      <c r="AC245" s="306">
        <f t="shared" si="272"/>
        <v>0</v>
      </c>
      <c r="AD245" s="306">
        <f t="shared" si="272"/>
        <v>0</v>
      </c>
      <c r="AE245" s="306">
        <f t="shared" si="272"/>
        <v>0</v>
      </c>
      <c r="AF245" s="306">
        <f t="shared" si="272"/>
        <v>0</v>
      </c>
      <c r="AG245" s="306">
        <f t="shared" si="272"/>
        <v>0</v>
      </c>
      <c r="AH245" s="306">
        <f t="shared" si="272"/>
        <v>0</v>
      </c>
      <c r="AI245" s="306">
        <f t="shared" si="272"/>
        <v>0</v>
      </c>
      <c r="AJ245" s="306">
        <f t="shared" si="272"/>
        <v>0</v>
      </c>
      <c r="AK245" s="306">
        <f t="shared" si="272"/>
        <v>0</v>
      </c>
      <c r="AL245" s="306">
        <f t="shared" si="272"/>
        <v>0</v>
      </c>
      <c r="AM245" s="306">
        <f t="shared" si="272"/>
        <v>0</v>
      </c>
      <c r="AN245" s="306">
        <f t="shared" si="272"/>
        <v>0</v>
      </c>
      <c r="AO245" s="306">
        <f t="shared" si="272"/>
        <v>0</v>
      </c>
      <c r="AP245" s="306">
        <f t="shared" si="272"/>
        <v>0</v>
      </c>
      <c r="AQ245" s="306">
        <f t="shared" si="272"/>
        <v>0</v>
      </c>
      <c r="AR245" s="306">
        <f t="shared" si="272"/>
        <v>0</v>
      </c>
    </row>
    <row r="246" spans="1:44" ht="22.5" x14ac:dyDescent="0.2">
      <c r="A246" s="123">
        <v>24</v>
      </c>
      <c r="B246" s="439">
        <f t="shared" si="248"/>
        <v>24</v>
      </c>
      <c r="C246" s="439" t="str">
        <f t="shared" si="248"/>
        <v>Venituri din concesiunea spatiilor adiacente</v>
      </c>
      <c r="D246" s="645">
        <f t="shared" si="250"/>
        <v>0</v>
      </c>
      <c r="E246" s="306">
        <f t="shared" ref="E246:AR246" si="273">E126-E32</f>
        <v>0</v>
      </c>
      <c r="F246" s="306">
        <f t="shared" si="273"/>
        <v>0</v>
      </c>
      <c r="G246" s="306">
        <f t="shared" si="273"/>
        <v>0</v>
      </c>
      <c r="H246" s="306">
        <f t="shared" si="273"/>
        <v>0</v>
      </c>
      <c r="I246" s="306">
        <f t="shared" si="273"/>
        <v>0</v>
      </c>
      <c r="J246" s="306">
        <f t="shared" si="273"/>
        <v>0</v>
      </c>
      <c r="K246" s="306">
        <f t="shared" si="273"/>
        <v>0</v>
      </c>
      <c r="L246" s="306">
        <f t="shared" si="273"/>
        <v>0</v>
      </c>
      <c r="M246" s="306">
        <f t="shared" si="273"/>
        <v>0</v>
      </c>
      <c r="N246" s="306">
        <f t="shared" si="273"/>
        <v>0</v>
      </c>
      <c r="O246" s="306">
        <f t="shared" si="273"/>
        <v>0</v>
      </c>
      <c r="P246" s="306">
        <f t="shared" si="273"/>
        <v>0</v>
      </c>
      <c r="Q246" s="306">
        <f t="shared" si="273"/>
        <v>0</v>
      </c>
      <c r="R246" s="306">
        <f t="shared" si="273"/>
        <v>0</v>
      </c>
      <c r="S246" s="306">
        <f t="shared" si="273"/>
        <v>0</v>
      </c>
      <c r="T246" s="306">
        <f t="shared" si="273"/>
        <v>0</v>
      </c>
      <c r="U246" s="306">
        <f t="shared" si="273"/>
        <v>0</v>
      </c>
      <c r="V246" s="306">
        <f t="shared" si="273"/>
        <v>0</v>
      </c>
      <c r="W246" s="306">
        <f t="shared" si="273"/>
        <v>0</v>
      </c>
      <c r="X246" s="306">
        <f t="shared" si="273"/>
        <v>0</v>
      </c>
      <c r="Y246" s="306">
        <f t="shared" si="273"/>
        <v>0</v>
      </c>
      <c r="Z246" s="306">
        <f t="shared" si="273"/>
        <v>0</v>
      </c>
      <c r="AA246" s="306">
        <f t="shared" si="273"/>
        <v>0</v>
      </c>
      <c r="AB246" s="306">
        <f t="shared" si="273"/>
        <v>0</v>
      </c>
      <c r="AC246" s="306">
        <f t="shared" si="273"/>
        <v>0</v>
      </c>
      <c r="AD246" s="306">
        <f t="shared" si="273"/>
        <v>0</v>
      </c>
      <c r="AE246" s="306">
        <f t="shared" si="273"/>
        <v>0</v>
      </c>
      <c r="AF246" s="306">
        <f t="shared" si="273"/>
        <v>0</v>
      </c>
      <c r="AG246" s="306">
        <f t="shared" si="273"/>
        <v>0</v>
      </c>
      <c r="AH246" s="306">
        <f t="shared" si="273"/>
        <v>0</v>
      </c>
      <c r="AI246" s="306">
        <f t="shared" si="273"/>
        <v>0</v>
      </c>
      <c r="AJ246" s="306">
        <f t="shared" si="273"/>
        <v>0</v>
      </c>
      <c r="AK246" s="306">
        <f t="shared" si="273"/>
        <v>0</v>
      </c>
      <c r="AL246" s="306">
        <f t="shared" si="273"/>
        <v>0</v>
      </c>
      <c r="AM246" s="306">
        <f t="shared" si="273"/>
        <v>0</v>
      </c>
      <c r="AN246" s="306">
        <f t="shared" si="273"/>
        <v>0</v>
      </c>
      <c r="AO246" s="306">
        <f t="shared" si="273"/>
        <v>0</v>
      </c>
      <c r="AP246" s="306">
        <f t="shared" si="273"/>
        <v>0</v>
      </c>
      <c r="AQ246" s="306">
        <f t="shared" si="273"/>
        <v>0</v>
      </c>
      <c r="AR246" s="306">
        <f t="shared" si="273"/>
        <v>0</v>
      </c>
    </row>
    <row r="247" spans="1:44" ht="22.5" x14ac:dyDescent="0.2">
      <c r="A247" s="123">
        <v>25</v>
      </c>
      <c r="B247" s="439">
        <f t="shared" si="248"/>
        <v>25</v>
      </c>
      <c r="C247" s="439" t="str">
        <f t="shared" si="248"/>
        <v xml:space="preserve">Alte venituri obtinute prin valorificarea activitatii </v>
      </c>
      <c r="D247" s="645">
        <f t="shared" si="250"/>
        <v>0</v>
      </c>
      <c r="E247" s="306">
        <f t="shared" ref="E247:AR247" si="274">E127-E33</f>
        <v>0</v>
      </c>
      <c r="F247" s="306">
        <f t="shared" si="274"/>
        <v>0</v>
      </c>
      <c r="G247" s="306">
        <f t="shared" si="274"/>
        <v>0</v>
      </c>
      <c r="H247" s="306">
        <f t="shared" si="274"/>
        <v>0</v>
      </c>
      <c r="I247" s="306">
        <f t="shared" si="274"/>
        <v>0</v>
      </c>
      <c r="J247" s="306">
        <f t="shared" si="274"/>
        <v>0</v>
      </c>
      <c r="K247" s="306">
        <f t="shared" si="274"/>
        <v>0</v>
      </c>
      <c r="L247" s="306">
        <f t="shared" si="274"/>
        <v>0</v>
      </c>
      <c r="M247" s="306">
        <f t="shared" si="274"/>
        <v>0</v>
      </c>
      <c r="N247" s="306">
        <f t="shared" si="274"/>
        <v>0</v>
      </c>
      <c r="O247" s="306">
        <f t="shared" si="274"/>
        <v>0</v>
      </c>
      <c r="P247" s="306">
        <f t="shared" si="274"/>
        <v>0</v>
      </c>
      <c r="Q247" s="306">
        <f t="shared" si="274"/>
        <v>0</v>
      </c>
      <c r="R247" s="306">
        <f t="shared" si="274"/>
        <v>0</v>
      </c>
      <c r="S247" s="306">
        <f t="shared" si="274"/>
        <v>0</v>
      </c>
      <c r="T247" s="306">
        <f t="shared" si="274"/>
        <v>0</v>
      </c>
      <c r="U247" s="306">
        <f t="shared" si="274"/>
        <v>0</v>
      </c>
      <c r="V247" s="306">
        <f t="shared" si="274"/>
        <v>0</v>
      </c>
      <c r="W247" s="306">
        <f t="shared" si="274"/>
        <v>0</v>
      </c>
      <c r="X247" s="306">
        <f t="shared" si="274"/>
        <v>0</v>
      </c>
      <c r="Y247" s="306">
        <f t="shared" si="274"/>
        <v>0</v>
      </c>
      <c r="Z247" s="306">
        <f t="shared" si="274"/>
        <v>0</v>
      </c>
      <c r="AA247" s="306">
        <f t="shared" si="274"/>
        <v>0</v>
      </c>
      <c r="AB247" s="306">
        <f t="shared" si="274"/>
        <v>0</v>
      </c>
      <c r="AC247" s="306">
        <f t="shared" si="274"/>
        <v>0</v>
      </c>
      <c r="AD247" s="306">
        <f t="shared" si="274"/>
        <v>0</v>
      </c>
      <c r="AE247" s="306">
        <f t="shared" si="274"/>
        <v>0</v>
      </c>
      <c r="AF247" s="306">
        <f t="shared" si="274"/>
        <v>0</v>
      </c>
      <c r="AG247" s="306">
        <f t="shared" si="274"/>
        <v>0</v>
      </c>
      <c r="AH247" s="306">
        <f t="shared" si="274"/>
        <v>0</v>
      </c>
      <c r="AI247" s="306">
        <f t="shared" si="274"/>
        <v>0</v>
      </c>
      <c r="AJ247" s="306">
        <f t="shared" si="274"/>
        <v>0</v>
      </c>
      <c r="AK247" s="306">
        <f t="shared" si="274"/>
        <v>0</v>
      </c>
      <c r="AL247" s="306">
        <f t="shared" si="274"/>
        <v>0</v>
      </c>
      <c r="AM247" s="306">
        <f t="shared" si="274"/>
        <v>0</v>
      </c>
      <c r="AN247" s="306">
        <f t="shared" si="274"/>
        <v>0</v>
      </c>
      <c r="AO247" s="306">
        <f t="shared" si="274"/>
        <v>0</v>
      </c>
      <c r="AP247" s="306">
        <f t="shared" si="274"/>
        <v>0</v>
      </c>
      <c r="AQ247" s="306">
        <f t="shared" si="274"/>
        <v>0</v>
      </c>
      <c r="AR247" s="306">
        <f t="shared" si="274"/>
        <v>0</v>
      </c>
    </row>
    <row r="248" spans="1:44" x14ac:dyDescent="0.2">
      <c r="A248" s="123">
        <v>26</v>
      </c>
      <c r="B248" s="439">
        <f t="shared" si="248"/>
        <v>26</v>
      </c>
      <c r="C248" s="439" t="str">
        <f t="shared" si="248"/>
        <v xml:space="preserve">Venituri din vanzari produse </v>
      </c>
      <c r="D248" s="645">
        <f t="shared" si="250"/>
        <v>0</v>
      </c>
      <c r="E248" s="306">
        <f t="shared" ref="E248:AR248" si="275">E128-E34</f>
        <v>0</v>
      </c>
      <c r="F248" s="306">
        <f t="shared" si="275"/>
        <v>0</v>
      </c>
      <c r="G248" s="306">
        <f t="shared" si="275"/>
        <v>0</v>
      </c>
      <c r="H248" s="306">
        <f t="shared" si="275"/>
        <v>0</v>
      </c>
      <c r="I248" s="306">
        <f t="shared" si="275"/>
        <v>0</v>
      </c>
      <c r="J248" s="306">
        <f t="shared" si="275"/>
        <v>0</v>
      </c>
      <c r="K248" s="306">
        <f t="shared" si="275"/>
        <v>0</v>
      </c>
      <c r="L248" s="306">
        <f t="shared" si="275"/>
        <v>0</v>
      </c>
      <c r="M248" s="306">
        <f t="shared" si="275"/>
        <v>0</v>
      </c>
      <c r="N248" s="306">
        <f t="shared" si="275"/>
        <v>0</v>
      </c>
      <c r="O248" s="306">
        <f t="shared" si="275"/>
        <v>0</v>
      </c>
      <c r="P248" s="306">
        <f t="shared" si="275"/>
        <v>0</v>
      </c>
      <c r="Q248" s="306">
        <f t="shared" si="275"/>
        <v>0</v>
      </c>
      <c r="R248" s="306">
        <f t="shared" si="275"/>
        <v>0</v>
      </c>
      <c r="S248" s="306">
        <f t="shared" si="275"/>
        <v>0</v>
      </c>
      <c r="T248" s="306">
        <f t="shared" si="275"/>
        <v>0</v>
      </c>
      <c r="U248" s="306">
        <f t="shared" si="275"/>
        <v>0</v>
      </c>
      <c r="V248" s="306">
        <f t="shared" si="275"/>
        <v>0</v>
      </c>
      <c r="W248" s="306">
        <f t="shared" si="275"/>
        <v>0</v>
      </c>
      <c r="X248" s="306">
        <f t="shared" si="275"/>
        <v>0</v>
      </c>
      <c r="Y248" s="306">
        <f t="shared" si="275"/>
        <v>0</v>
      </c>
      <c r="Z248" s="306">
        <f t="shared" si="275"/>
        <v>0</v>
      </c>
      <c r="AA248" s="306">
        <f t="shared" si="275"/>
        <v>0</v>
      </c>
      <c r="AB248" s="306">
        <f t="shared" si="275"/>
        <v>0</v>
      </c>
      <c r="AC248" s="306">
        <f t="shared" si="275"/>
        <v>0</v>
      </c>
      <c r="AD248" s="306">
        <f t="shared" si="275"/>
        <v>0</v>
      </c>
      <c r="AE248" s="306">
        <f t="shared" si="275"/>
        <v>0</v>
      </c>
      <c r="AF248" s="306">
        <f t="shared" si="275"/>
        <v>0</v>
      </c>
      <c r="AG248" s="306">
        <f t="shared" si="275"/>
        <v>0</v>
      </c>
      <c r="AH248" s="306">
        <f t="shared" si="275"/>
        <v>0</v>
      </c>
      <c r="AI248" s="306">
        <f t="shared" si="275"/>
        <v>0</v>
      </c>
      <c r="AJ248" s="306">
        <f t="shared" si="275"/>
        <v>0</v>
      </c>
      <c r="AK248" s="306">
        <f t="shared" si="275"/>
        <v>0</v>
      </c>
      <c r="AL248" s="306">
        <f t="shared" si="275"/>
        <v>0</v>
      </c>
      <c r="AM248" s="306">
        <f t="shared" si="275"/>
        <v>0</v>
      </c>
      <c r="AN248" s="306">
        <f t="shared" si="275"/>
        <v>0</v>
      </c>
      <c r="AO248" s="306">
        <f t="shared" si="275"/>
        <v>0</v>
      </c>
      <c r="AP248" s="306">
        <f t="shared" si="275"/>
        <v>0</v>
      </c>
      <c r="AQ248" s="306">
        <f t="shared" si="275"/>
        <v>0</v>
      </c>
      <c r="AR248" s="306">
        <f t="shared" si="275"/>
        <v>0</v>
      </c>
    </row>
    <row r="249" spans="1:44" x14ac:dyDescent="0.2">
      <c r="B249" s="439">
        <f t="shared" si="248"/>
        <v>27</v>
      </c>
      <c r="C249" s="439" t="str">
        <f t="shared" si="248"/>
        <v xml:space="preserve">Venituri din prestari servicii </v>
      </c>
      <c r="D249" s="645">
        <f t="shared" si="250"/>
        <v>0</v>
      </c>
      <c r="E249" s="306">
        <f t="shared" ref="E249:AR249" si="276">E129-E35</f>
        <v>0</v>
      </c>
      <c r="F249" s="306">
        <f t="shared" si="276"/>
        <v>0</v>
      </c>
      <c r="G249" s="306">
        <f t="shared" si="276"/>
        <v>0</v>
      </c>
      <c r="H249" s="306">
        <f t="shared" si="276"/>
        <v>0</v>
      </c>
      <c r="I249" s="306">
        <f t="shared" si="276"/>
        <v>0</v>
      </c>
      <c r="J249" s="306">
        <f t="shared" si="276"/>
        <v>0</v>
      </c>
      <c r="K249" s="306">
        <f t="shared" si="276"/>
        <v>0</v>
      </c>
      <c r="L249" s="306">
        <f t="shared" si="276"/>
        <v>0</v>
      </c>
      <c r="M249" s="306">
        <f t="shared" si="276"/>
        <v>0</v>
      </c>
      <c r="N249" s="306">
        <f t="shared" si="276"/>
        <v>0</v>
      </c>
      <c r="O249" s="306">
        <f t="shared" si="276"/>
        <v>0</v>
      </c>
      <c r="P249" s="306">
        <f t="shared" si="276"/>
        <v>0</v>
      </c>
      <c r="Q249" s="306">
        <f t="shared" si="276"/>
        <v>0</v>
      </c>
      <c r="R249" s="306">
        <f t="shared" si="276"/>
        <v>0</v>
      </c>
      <c r="S249" s="306">
        <f t="shared" si="276"/>
        <v>0</v>
      </c>
      <c r="T249" s="306">
        <f t="shared" si="276"/>
        <v>0</v>
      </c>
      <c r="U249" s="306">
        <f t="shared" si="276"/>
        <v>0</v>
      </c>
      <c r="V249" s="306">
        <f t="shared" si="276"/>
        <v>0</v>
      </c>
      <c r="W249" s="306">
        <f t="shared" si="276"/>
        <v>0</v>
      </c>
      <c r="X249" s="306">
        <f t="shared" si="276"/>
        <v>0</v>
      </c>
      <c r="Y249" s="306">
        <f t="shared" si="276"/>
        <v>0</v>
      </c>
      <c r="Z249" s="306">
        <f t="shared" si="276"/>
        <v>0</v>
      </c>
      <c r="AA249" s="306">
        <f t="shared" si="276"/>
        <v>0</v>
      </c>
      <c r="AB249" s="306">
        <f t="shared" si="276"/>
        <v>0</v>
      </c>
      <c r="AC249" s="306">
        <f t="shared" si="276"/>
        <v>0</v>
      </c>
      <c r="AD249" s="306">
        <f t="shared" si="276"/>
        <v>0</v>
      </c>
      <c r="AE249" s="306">
        <f t="shared" si="276"/>
        <v>0</v>
      </c>
      <c r="AF249" s="306">
        <f t="shared" si="276"/>
        <v>0</v>
      </c>
      <c r="AG249" s="306">
        <f t="shared" si="276"/>
        <v>0</v>
      </c>
      <c r="AH249" s="306">
        <f t="shared" si="276"/>
        <v>0</v>
      </c>
      <c r="AI249" s="306">
        <f t="shared" si="276"/>
        <v>0</v>
      </c>
      <c r="AJ249" s="306">
        <f t="shared" si="276"/>
        <v>0</v>
      </c>
      <c r="AK249" s="306">
        <f t="shared" si="276"/>
        <v>0</v>
      </c>
      <c r="AL249" s="306">
        <f t="shared" si="276"/>
        <v>0</v>
      </c>
      <c r="AM249" s="306">
        <f t="shared" si="276"/>
        <v>0</v>
      </c>
      <c r="AN249" s="306">
        <f t="shared" si="276"/>
        <v>0</v>
      </c>
      <c r="AO249" s="306">
        <f t="shared" si="276"/>
        <v>0</v>
      </c>
      <c r="AP249" s="306">
        <f t="shared" si="276"/>
        <v>0</v>
      </c>
      <c r="AQ249" s="306">
        <f t="shared" si="276"/>
        <v>0</v>
      </c>
      <c r="AR249" s="306">
        <f t="shared" si="276"/>
        <v>0</v>
      </c>
    </row>
    <row r="250" spans="1:44" x14ac:dyDescent="0.2">
      <c r="B250" s="439">
        <f t="shared" si="248"/>
        <v>28</v>
      </c>
      <c r="C250" s="439" t="str">
        <f t="shared" si="248"/>
        <v xml:space="preserve">Venituri din vanzari marfuri </v>
      </c>
      <c r="D250" s="645">
        <f t="shared" si="250"/>
        <v>0</v>
      </c>
      <c r="E250" s="306">
        <f t="shared" ref="E250:AR250" si="277">E130-E36</f>
        <v>0</v>
      </c>
      <c r="F250" s="306">
        <f t="shared" si="277"/>
        <v>0</v>
      </c>
      <c r="G250" s="306">
        <f t="shared" si="277"/>
        <v>0</v>
      </c>
      <c r="H250" s="306">
        <f t="shared" si="277"/>
        <v>0</v>
      </c>
      <c r="I250" s="306">
        <f t="shared" si="277"/>
        <v>0</v>
      </c>
      <c r="J250" s="306">
        <f t="shared" si="277"/>
        <v>0</v>
      </c>
      <c r="K250" s="306">
        <f t="shared" si="277"/>
        <v>0</v>
      </c>
      <c r="L250" s="306">
        <f t="shared" si="277"/>
        <v>0</v>
      </c>
      <c r="M250" s="306">
        <f t="shared" si="277"/>
        <v>0</v>
      </c>
      <c r="N250" s="306">
        <f t="shared" si="277"/>
        <v>0</v>
      </c>
      <c r="O250" s="306">
        <f t="shared" si="277"/>
        <v>0</v>
      </c>
      <c r="P250" s="306">
        <f t="shared" si="277"/>
        <v>0</v>
      </c>
      <c r="Q250" s="306">
        <f t="shared" si="277"/>
        <v>0</v>
      </c>
      <c r="R250" s="306">
        <f t="shared" si="277"/>
        <v>0</v>
      </c>
      <c r="S250" s="306">
        <f t="shared" si="277"/>
        <v>0</v>
      </c>
      <c r="T250" s="306">
        <f t="shared" si="277"/>
        <v>0</v>
      </c>
      <c r="U250" s="306">
        <f t="shared" si="277"/>
        <v>0</v>
      </c>
      <c r="V250" s="306">
        <f t="shared" si="277"/>
        <v>0</v>
      </c>
      <c r="W250" s="306">
        <f t="shared" si="277"/>
        <v>0</v>
      </c>
      <c r="X250" s="306">
        <f t="shared" si="277"/>
        <v>0</v>
      </c>
      <c r="Y250" s="306">
        <f t="shared" si="277"/>
        <v>0</v>
      </c>
      <c r="Z250" s="306">
        <f t="shared" si="277"/>
        <v>0</v>
      </c>
      <c r="AA250" s="306">
        <f t="shared" si="277"/>
        <v>0</v>
      </c>
      <c r="AB250" s="306">
        <f t="shared" si="277"/>
        <v>0</v>
      </c>
      <c r="AC250" s="306">
        <f t="shared" si="277"/>
        <v>0</v>
      </c>
      <c r="AD250" s="306">
        <f t="shared" si="277"/>
        <v>0</v>
      </c>
      <c r="AE250" s="306">
        <f t="shared" si="277"/>
        <v>0</v>
      </c>
      <c r="AF250" s="306">
        <f t="shared" si="277"/>
        <v>0</v>
      </c>
      <c r="AG250" s="306">
        <f t="shared" si="277"/>
        <v>0</v>
      </c>
      <c r="AH250" s="306">
        <f t="shared" si="277"/>
        <v>0</v>
      </c>
      <c r="AI250" s="306">
        <f t="shared" si="277"/>
        <v>0</v>
      </c>
      <c r="AJ250" s="306">
        <f t="shared" si="277"/>
        <v>0</v>
      </c>
      <c r="AK250" s="306">
        <f t="shared" si="277"/>
        <v>0</v>
      </c>
      <c r="AL250" s="306">
        <f t="shared" si="277"/>
        <v>0</v>
      </c>
      <c r="AM250" s="306">
        <f t="shared" si="277"/>
        <v>0</v>
      </c>
      <c r="AN250" s="306">
        <f t="shared" si="277"/>
        <v>0</v>
      </c>
      <c r="AO250" s="306">
        <f t="shared" si="277"/>
        <v>0</v>
      </c>
      <c r="AP250" s="306">
        <f t="shared" si="277"/>
        <v>0</v>
      </c>
      <c r="AQ250" s="306">
        <f t="shared" si="277"/>
        <v>0</v>
      </c>
      <c r="AR250" s="306">
        <f t="shared" si="277"/>
        <v>0</v>
      </c>
    </row>
    <row r="251" spans="1:44" ht="33.75" x14ac:dyDescent="0.2">
      <c r="A251" s="123">
        <v>27</v>
      </c>
      <c r="B251" s="439">
        <f t="shared" si="248"/>
        <v>29</v>
      </c>
      <c r="C251" s="439" t="str">
        <f t="shared" si="248"/>
        <v>……………….. ( se vor adauga linii si se vor completa conform prevederilor ghidurilor specifice)</v>
      </c>
      <c r="D251" s="645">
        <f t="shared" si="250"/>
        <v>0</v>
      </c>
      <c r="E251" s="306">
        <f t="shared" ref="E251:AR251" si="278">E131-E37</f>
        <v>0</v>
      </c>
      <c r="F251" s="306">
        <f t="shared" si="278"/>
        <v>0</v>
      </c>
      <c r="G251" s="306">
        <f t="shared" si="278"/>
        <v>0</v>
      </c>
      <c r="H251" s="306">
        <f t="shared" si="278"/>
        <v>0</v>
      </c>
      <c r="I251" s="306">
        <f t="shared" si="278"/>
        <v>0</v>
      </c>
      <c r="J251" s="306">
        <f t="shared" si="278"/>
        <v>0</v>
      </c>
      <c r="K251" s="306">
        <f t="shared" si="278"/>
        <v>0</v>
      </c>
      <c r="L251" s="306">
        <f t="shared" si="278"/>
        <v>0</v>
      </c>
      <c r="M251" s="306">
        <f t="shared" si="278"/>
        <v>0</v>
      </c>
      <c r="N251" s="306">
        <f t="shared" si="278"/>
        <v>0</v>
      </c>
      <c r="O251" s="306">
        <f t="shared" si="278"/>
        <v>0</v>
      </c>
      <c r="P251" s="306">
        <f t="shared" si="278"/>
        <v>0</v>
      </c>
      <c r="Q251" s="306">
        <f t="shared" si="278"/>
        <v>0</v>
      </c>
      <c r="R251" s="306">
        <f t="shared" si="278"/>
        <v>0</v>
      </c>
      <c r="S251" s="306">
        <f t="shared" si="278"/>
        <v>0</v>
      </c>
      <c r="T251" s="306">
        <f t="shared" si="278"/>
        <v>0</v>
      </c>
      <c r="U251" s="306">
        <f t="shared" si="278"/>
        <v>0</v>
      </c>
      <c r="V251" s="306">
        <f t="shared" si="278"/>
        <v>0</v>
      </c>
      <c r="W251" s="306">
        <f t="shared" si="278"/>
        <v>0</v>
      </c>
      <c r="X251" s="306">
        <f t="shared" si="278"/>
        <v>0</v>
      </c>
      <c r="Y251" s="306">
        <f t="shared" si="278"/>
        <v>0</v>
      </c>
      <c r="Z251" s="306">
        <f t="shared" si="278"/>
        <v>0</v>
      </c>
      <c r="AA251" s="306">
        <f t="shared" si="278"/>
        <v>0</v>
      </c>
      <c r="AB251" s="306">
        <f t="shared" si="278"/>
        <v>0</v>
      </c>
      <c r="AC251" s="306">
        <f t="shared" si="278"/>
        <v>0</v>
      </c>
      <c r="AD251" s="306">
        <f t="shared" si="278"/>
        <v>0</v>
      </c>
      <c r="AE251" s="306">
        <f t="shared" si="278"/>
        <v>0</v>
      </c>
      <c r="AF251" s="306">
        <f t="shared" si="278"/>
        <v>0</v>
      </c>
      <c r="AG251" s="306">
        <f t="shared" si="278"/>
        <v>0</v>
      </c>
      <c r="AH251" s="306">
        <f t="shared" si="278"/>
        <v>0</v>
      </c>
      <c r="AI251" s="306">
        <f t="shared" si="278"/>
        <v>0</v>
      </c>
      <c r="AJ251" s="306">
        <f t="shared" si="278"/>
        <v>0</v>
      </c>
      <c r="AK251" s="306">
        <f t="shared" si="278"/>
        <v>0</v>
      </c>
      <c r="AL251" s="306">
        <f t="shared" si="278"/>
        <v>0</v>
      </c>
      <c r="AM251" s="306">
        <f t="shared" si="278"/>
        <v>0</v>
      </c>
      <c r="AN251" s="306">
        <f t="shared" si="278"/>
        <v>0</v>
      </c>
      <c r="AO251" s="306">
        <f t="shared" si="278"/>
        <v>0</v>
      </c>
      <c r="AP251" s="306">
        <f t="shared" si="278"/>
        <v>0</v>
      </c>
      <c r="AQ251" s="306">
        <f t="shared" si="278"/>
        <v>0</v>
      </c>
      <c r="AR251" s="306">
        <f t="shared" si="278"/>
        <v>0</v>
      </c>
    </row>
    <row r="252" spans="1:44" s="162" customFormat="1" ht="33.75" x14ac:dyDescent="0.2">
      <c r="A252" s="123">
        <v>28</v>
      </c>
      <c r="B252" s="439">
        <f t="shared" si="248"/>
        <v>30</v>
      </c>
      <c r="C252" s="439" t="str">
        <f t="shared" si="248"/>
        <v>………………. ( se vor adauga linii si se vor completa conform prevederilor ghidurilor specifice)</v>
      </c>
      <c r="D252" s="645">
        <f t="shared" si="250"/>
        <v>0</v>
      </c>
      <c r="E252" s="306">
        <f t="shared" ref="E252:AR252" si="279">E132-E38</f>
        <v>0</v>
      </c>
      <c r="F252" s="306">
        <f t="shared" si="279"/>
        <v>0</v>
      </c>
      <c r="G252" s="306">
        <f t="shared" si="279"/>
        <v>0</v>
      </c>
      <c r="H252" s="306">
        <f t="shared" si="279"/>
        <v>0</v>
      </c>
      <c r="I252" s="306">
        <f t="shared" si="279"/>
        <v>0</v>
      </c>
      <c r="J252" s="306">
        <f t="shared" si="279"/>
        <v>0</v>
      </c>
      <c r="K252" s="306">
        <f t="shared" si="279"/>
        <v>0</v>
      </c>
      <c r="L252" s="306">
        <f t="shared" si="279"/>
        <v>0</v>
      </c>
      <c r="M252" s="306">
        <f t="shared" si="279"/>
        <v>0</v>
      </c>
      <c r="N252" s="306">
        <f t="shared" si="279"/>
        <v>0</v>
      </c>
      <c r="O252" s="306">
        <f t="shared" si="279"/>
        <v>0</v>
      </c>
      <c r="P252" s="306">
        <f t="shared" si="279"/>
        <v>0</v>
      </c>
      <c r="Q252" s="306">
        <f t="shared" si="279"/>
        <v>0</v>
      </c>
      <c r="R252" s="306">
        <f t="shared" si="279"/>
        <v>0</v>
      </c>
      <c r="S252" s="306">
        <f t="shared" si="279"/>
        <v>0</v>
      </c>
      <c r="T252" s="306">
        <f t="shared" si="279"/>
        <v>0</v>
      </c>
      <c r="U252" s="306">
        <f t="shared" si="279"/>
        <v>0</v>
      </c>
      <c r="V252" s="306">
        <f t="shared" si="279"/>
        <v>0</v>
      </c>
      <c r="W252" s="306">
        <f t="shared" si="279"/>
        <v>0</v>
      </c>
      <c r="X252" s="306">
        <f t="shared" si="279"/>
        <v>0</v>
      </c>
      <c r="Y252" s="306">
        <f t="shared" si="279"/>
        <v>0</v>
      </c>
      <c r="Z252" s="306">
        <f t="shared" si="279"/>
        <v>0</v>
      </c>
      <c r="AA252" s="306">
        <f t="shared" si="279"/>
        <v>0</v>
      </c>
      <c r="AB252" s="306">
        <f t="shared" si="279"/>
        <v>0</v>
      </c>
      <c r="AC252" s="306">
        <f t="shared" si="279"/>
        <v>0</v>
      </c>
      <c r="AD252" s="306">
        <f t="shared" si="279"/>
        <v>0</v>
      </c>
      <c r="AE252" s="306">
        <f t="shared" si="279"/>
        <v>0</v>
      </c>
      <c r="AF252" s="306">
        <f t="shared" si="279"/>
        <v>0</v>
      </c>
      <c r="AG252" s="306">
        <f t="shared" si="279"/>
        <v>0</v>
      </c>
      <c r="AH252" s="306">
        <f t="shared" si="279"/>
        <v>0</v>
      </c>
      <c r="AI252" s="306">
        <f t="shared" si="279"/>
        <v>0</v>
      </c>
      <c r="AJ252" s="306">
        <f t="shared" si="279"/>
        <v>0</v>
      </c>
      <c r="AK252" s="306">
        <f t="shared" si="279"/>
        <v>0</v>
      </c>
      <c r="AL252" s="306">
        <f t="shared" si="279"/>
        <v>0</v>
      </c>
      <c r="AM252" s="306">
        <f t="shared" si="279"/>
        <v>0</v>
      </c>
      <c r="AN252" s="306">
        <f t="shared" si="279"/>
        <v>0</v>
      </c>
      <c r="AO252" s="306">
        <f t="shared" si="279"/>
        <v>0</v>
      </c>
      <c r="AP252" s="306">
        <f t="shared" si="279"/>
        <v>0</v>
      </c>
      <c r="AQ252" s="306">
        <f t="shared" si="279"/>
        <v>0</v>
      </c>
      <c r="AR252" s="306">
        <f t="shared" si="279"/>
        <v>0</v>
      </c>
    </row>
    <row r="253" spans="1:44" s="162" customFormat="1" x14ac:dyDescent="0.2">
      <c r="B253" s="439">
        <f t="shared" si="248"/>
        <v>0</v>
      </c>
      <c r="C253" s="439" t="str">
        <f t="shared" si="248"/>
        <v xml:space="preserve">Total venituri operationale </v>
      </c>
      <c r="D253" s="645">
        <f t="shared" si="250"/>
        <v>0</v>
      </c>
      <c r="E253" s="306">
        <f t="shared" ref="E253:AR253" si="280">E133-E39</f>
        <v>0</v>
      </c>
      <c r="F253" s="306">
        <f t="shared" si="280"/>
        <v>0</v>
      </c>
      <c r="G253" s="306">
        <f t="shared" si="280"/>
        <v>0</v>
      </c>
      <c r="H253" s="306">
        <f t="shared" si="280"/>
        <v>0</v>
      </c>
      <c r="I253" s="306">
        <f t="shared" si="280"/>
        <v>0</v>
      </c>
      <c r="J253" s="306">
        <f t="shared" si="280"/>
        <v>0</v>
      </c>
      <c r="K253" s="306">
        <f t="shared" si="280"/>
        <v>0</v>
      </c>
      <c r="L253" s="306">
        <f t="shared" si="280"/>
        <v>0</v>
      </c>
      <c r="M253" s="306">
        <f t="shared" si="280"/>
        <v>0</v>
      </c>
      <c r="N253" s="306">
        <f t="shared" si="280"/>
        <v>0</v>
      </c>
      <c r="O253" s="306">
        <f t="shared" si="280"/>
        <v>0</v>
      </c>
      <c r="P253" s="306">
        <f t="shared" si="280"/>
        <v>0</v>
      </c>
      <c r="Q253" s="306">
        <f t="shared" si="280"/>
        <v>0</v>
      </c>
      <c r="R253" s="306">
        <f t="shared" si="280"/>
        <v>0</v>
      </c>
      <c r="S253" s="306">
        <f t="shared" si="280"/>
        <v>0</v>
      </c>
      <c r="T253" s="306">
        <f t="shared" si="280"/>
        <v>0</v>
      </c>
      <c r="U253" s="306">
        <f t="shared" si="280"/>
        <v>0</v>
      </c>
      <c r="V253" s="306">
        <f t="shared" si="280"/>
        <v>0</v>
      </c>
      <c r="W253" s="306">
        <f t="shared" si="280"/>
        <v>0</v>
      </c>
      <c r="X253" s="306">
        <f t="shared" si="280"/>
        <v>0</v>
      </c>
      <c r="Y253" s="306">
        <f t="shared" si="280"/>
        <v>0</v>
      </c>
      <c r="Z253" s="306">
        <f t="shared" si="280"/>
        <v>0</v>
      </c>
      <c r="AA253" s="306">
        <f t="shared" si="280"/>
        <v>0</v>
      </c>
      <c r="AB253" s="306">
        <f t="shared" si="280"/>
        <v>0</v>
      </c>
      <c r="AC253" s="306">
        <f t="shared" si="280"/>
        <v>0</v>
      </c>
      <c r="AD253" s="306">
        <f t="shared" si="280"/>
        <v>0</v>
      </c>
      <c r="AE253" s="306">
        <f t="shared" si="280"/>
        <v>0</v>
      </c>
      <c r="AF253" s="306">
        <f t="shared" si="280"/>
        <v>0</v>
      </c>
      <c r="AG253" s="306">
        <f t="shared" si="280"/>
        <v>0</v>
      </c>
      <c r="AH253" s="306">
        <f t="shared" si="280"/>
        <v>0</v>
      </c>
      <c r="AI253" s="306">
        <f t="shared" si="280"/>
        <v>0</v>
      </c>
      <c r="AJ253" s="306">
        <f t="shared" si="280"/>
        <v>0</v>
      </c>
      <c r="AK253" s="306">
        <f t="shared" si="280"/>
        <v>0</v>
      </c>
      <c r="AL253" s="306">
        <f t="shared" si="280"/>
        <v>0</v>
      </c>
      <c r="AM253" s="306">
        <f t="shared" si="280"/>
        <v>0</v>
      </c>
      <c r="AN253" s="306">
        <f t="shared" si="280"/>
        <v>0</v>
      </c>
      <c r="AO253" s="306">
        <f t="shared" si="280"/>
        <v>0</v>
      </c>
      <c r="AP253" s="306">
        <f t="shared" si="280"/>
        <v>0</v>
      </c>
      <c r="AQ253" s="306">
        <f t="shared" si="280"/>
        <v>0</v>
      </c>
      <c r="AR253" s="306">
        <f t="shared" si="280"/>
        <v>0</v>
      </c>
    </row>
    <row r="254" spans="1:44" s="162" customFormat="1" x14ac:dyDescent="0.2">
      <c r="B254" s="122"/>
      <c r="C254" s="440" t="str">
        <f t="shared" ref="C254:C291" si="281">C134</f>
        <v>CHELTUIELI OPERATIONALE</v>
      </c>
      <c r="D254" s="645">
        <f t="shared" si="250"/>
        <v>0</v>
      </c>
      <c r="E254" s="306">
        <f t="shared" ref="E254" si="282">E134-E40</f>
        <v>0</v>
      </c>
      <c r="F254" s="306">
        <f t="shared" ref="F254:AR254" si="283">F134-F40</f>
        <v>0</v>
      </c>
      <c r="G254" s="306">
        <f t="shared" si="283"/>
        <v>0</v>
      </c>
      <c r="H254" s="306">
        <f t="shared" si="283"/>
        <v>0</v>
      </c>
      <c r="I254" s="306">
        <f t="shared" si="283"/>
        <v>0</v>
      </c>
      <c r="J254" s="306">
        <f t="shared" si="283"/>
        <v>0</v>
      </c>
      <c r="K254" s="306">
        <f t="shared" si="283"/>
        <v>0</v>
      </c>
      <c r="L254" s="306">
        <f t="shared" si="283"/>
        <v>0</v>
      </c>
      <c r="M254" s="306">
        <f t="shared" si="283"/>
        <v>0</v>
      </c>
      <c r="N254" s="306">
        <f t="shared" si="283"/>
        <v>0</v>
      </c>
      <c r="O254" s="306">
        <f t="shared" si="283"/>
        <v>0</v>
      </c>
      <c r="P254" s="306">
        <f t="shared" si="283"/>
        <v>0</v>
      </c>
      <c r="Q254" s="306">
        <f t="shared" si="283"/>
        <v>0</v>
      </c>
      <c r="R254" s="306">
        <f t="shared" si="283"/>
        <v>0</v>
      </c>
      <c r="S254" s="306">
        <f t="shared" si="283"/>
        <v>0</v>
      </c>
      <c r="T254" s="306">
        <f t="shared" si="283"/>
        <v>0</v>
      </c>
      <c r="U254" s="306">
        <f t="shared" si="283"/>
        <v>0</v>
      </c>
      <c r="V254" s="306">
        <f t="shared" si="283"/>
        <v>0</v>
      </c>
      <c r="W254" s="306">
        <f t="shared" si="283"/>
        <v>0</v>
      </c>
      <c r="X254" s="306">
        <f t="shared" si="283"/>
        <v>0</v>
      </c>
      <c r="Y254" s="306">
        <f t="shared" si="283"/>
        <v>0</v>
      </c>
      <c r="Z254" s="306">
        <f t="shared" si="283"/>
        <v>0</v>
      </c>
      <c r="AA254" s="306">
        <f t="shared" si="283"/>
        <v>0</v>
      </c>
      <c r="AB254" s="306">
        <f t="shared" si="283"/>
        <v>0</v>
      </c>
      <c r="AC254" s="306">
        <f t="shared" si="283"/>
        <v>0</v>
      </c>
      <c r="AD254" s="306">
        <f t="shared" si="283"/>
        <v>0</v>
      </c>
      <c r="AE254" s="306">
        <f t="shared" si="283"/>
        <v>0</v>
      </c>
      <c r="AF254" s="306">
        <f t="shared" si="283"/>
        <v>0</v>
      </c>
      <c r="AG254" s="306">
        <f t="shared" si="283"/>
        <v>0</v>
      </c>
      <c r="AH254" s="306">
        <f t="shared" si="283"/>
        <v>0</v>
      </c>
      <c r="AI254" s="306">
        <f t="shared" si="283"/>
        <v>0</v>
      </c>
      <c r="AJ254" s="306">
        <f t="shared" si="283"/>
        <v>0</v>
      </c>
      <c r="AK254" s="306">
        <f t="shared" si="283"/>
        <v>0</v>
      </c>
      <c r="AL254" s="306">
        <f t="shared" si="283"/>
        <v>0</v>
      </c>
      <c r="AM254" s="306">
        <f t="shared" si="283"/>
        <v>0</v>
      </c>
      <c r="AN254" s="306">
        <f t="shared" si="283"/>
        <v>0</v>
      </c>
      <c r="AO254" s="306">
        <f t="shared" si="283"/>
        <v>0</v>
      </c>
      <c r="AP254" s="306">
        <f t="shared" si="283"/>
        <v>0</v>
      </c>
      <c r="AQ254" s="306">
        <f t="shared" si="283"/>
        <v>0</v>
      </c>
      <c r="AR254" s="306">
        <f t="shared" si="283"/>
        <v>0</v>
      </c>
    </row>
    <row r="255" spans="1:44" ht="22.5" x14ac:dyDescent="0.2">
      <c r="A255" s="123">
        <v>1</v>
      </c>
      <c r="B255" s="441">
        <f t="shared" ref="B255:B289" si="284">B135</f>
        <v>1</v>
      </c>
      <c r="C255" s="441" t="str">
        <f t="shared" si="281"/>
        <v>Cheltuieli cu materiile prime si cu materialele consumabile</v>
      </c>
      <c r="D255" s="645">
        <f t="shared" si="250"/>
        <v>0</v>
      </c>
      <c r="E255" s="306">
        <f t="shared" ref="E255:T255" si="285">E135-E41</f>
        <v>0</v>
      </c>
      <c r="F255" s="306">
        <f t="shared" si="285"/>
        <v>0</v>
      </c>
      <c r="G255" s="306">
        <f t="shared" si="285"/>
        <v>0</v>
      </c>
      <c r="H255" s="306">
        <f t="shared" si="285"/>
        <v>0</v>
      </c>
      <c r="I255" s="306">
        <f t="shared" si="285"/>
        <v>0</v>
      </c>
      <c r="J255" s="306">
        <f t="shared" si="285"/>
        <v>0</v>
      </c>
      <c r="K255" s="306">
        <f t="shared" si="285"/>
        <v>0</v>
      </c>
      <c r="L255" s="306">
        <f t="shared" si="285"/>
        <v>0</v>
      </c>
      <c r="M255" s="306">
        <f t="shared" si="285"/>
        <v>0</v>
      </c>
      <c r="N255" s="306">
        <f t="shared" si="285"/>
        <v>0</v>
      </c>
      <c r="O255" s="306">
        <f t="shared" si="285"/>
        <v>0</v>
      </c>
      <c r="P255" s="306">
        <f t="shared" si="285"/>
        <v>0</v>
      </c>
      <c r="Q255" s="306">
        <f t="shared" si="285"/>
        <v>0</v>
      </c>
      <c r="R255" s="306">
        <f t="shared" si="285"/>
        <v>0</v>
      </c>
      <c r="S255" s="306">
        <f t="shared" si="285"/>
        <v>0</v>
      </c>
      <c r="T255" s="306">
        <f t="shared" si="285"/>
        <v>0</v>
      </c>
      <c r="U255" s="306">
        <f t="shared" ref="U255:AR255" si="286">U135-U41</f>
        <v>0</v>
      </c>
      <c r="V255" s="306">
        <f t="shared" si="286"/>
        <v>0</v>
      </c>
      <c r="W255" s="306">
        <f t="shared" si="286"/>
        <v>0</v>
      </c>
      <c r="X255" s="306">
        <f t="shared" si="286"/>
        <v>0</v>
      </c>
      <c r="Y255" s="306">
        <f t="shared" si="286"/>
        <v>0</v>
      </c>
      <c r="Z255" s="306">
        <f t="shared" si="286"/>
        <v>0</v>
      </c>
      <c r="AA255" s="306">
        <f t="shared" si="286"/>
        <v>0</v>
      </c>
      <c r="AB255" s="306">
        <f t="shared" si="286"/>
        <v>0</v>
      </c>
      <c r="AC255" s="306">
        <f t="shared" si="286"/>
        <v>0</v>
      </c>
      <c r="AD255" s="306">
        <f t="shared" si="286"/>
        <v>0</v>
      </c>
      <c r="AE255" s="306">
        <f t="shared" si="286"/>
        <v>0</v>
      </c>
      <c r="AF255" s="306">
        <f t="shared" si="286"/>
        <v>0</v>
      </c>
      <c r="AG255" s="306">
        <f t="shared" si="286"/>
        <v>0</v>
      </c>
      <c r="AH255" s="306">
        <f t="shared" si="286"/>
        <v>0</v>
      </c>
      <c r="AI255" s="306">
        <f t="shared" si="286"/>
        <v>0</v>
      </c>
      <c r="AJ255" s="306">
        <f t="shared" si="286"/>
        <v>0</v>
      </c>
      <c r="AK255" s="306">
        <f t="shared" si="286"/>
        <v>0</v>
      </c>
      <c r="AL255" s="306">
        <f t="shared" si="286"/>
        <v>0</v>
      </c>
      <c r="AM255" s="306">
        <f t="shared" si="286"/>
        <v>0</v>
      </c>
      <c r="AN255" s="306">
        <f t="shared" si="286"/>
        <v>0</v>
      </c>
      <c r="AO255" s="306">
        <f t="shared" si="286"/>
        <v>0</v>
      </c>
      <c r="AP255" s="306">
        <f t="shared" si="286"/>
        <v>0</v>
      </c>
      <c r="AQ255" s="306">
        <f t="shared" si="286"/>
        <v>0</v>
      </c>
      <c r="AR255" s="306">
        <f t="shared" si="286"/>
        <v>0</v>
      </c>
    </row>
    <row r="256" spans="1:44" x14ac:dyDescent="0.2">
      <c r="A256" s="123">
        <v>2</v>
      </c>
      <c r="B256" s="441">
        <f t="shared" si="284"/>
        <v>2</v>
      </c>
      <c r="C256" s="441" t="str">
        <f t="shared" si="281"/>
        <v xml:space="preserve">Cheltuieli privind marfurile </v>
      </c>
      <c r="D256" s="645">
        <f t="shared" si="250"/>
        <v>0</v>
      </c>
      <c r="E256" s="306">
        <f t="shared" ref="E256" si="287">E136-E42</f>
        <v>0</v>
      </c>
      <c r="F256" s="306">
        <f t="shared" ref="F256:T256" si="288">F136-F42</f>
        <v>0</v>
      </c>
      <c r="G256" s="306">
        <f t="shared" si="288"/>
        <v>0</v>
      </c>
      <c r="H256" s="306">
        <f t="shared" si="288"/>
        <v>0</v>
      </c>
      <c r="I256" s="306">
        <f t="shared" si="288"/>
        <v>0</v>
      </c>
      <c r="J256" s="306">
        <f t="shared" si="288"/>
        <v>0</v>
      </c>
      <c r="K256" s="306">
        <f t="shared" si="288"/>
        <v>0</v>
      </c>
      <c r="L256" s="306">
        <f t="shared" si="288"/>
        <v>0</v>
      </c>
      <c r="M256" s="306">
        <f t="shared" si="288"/>
        <v>0</v>
      </c>
      <c r="N256" s="306">
        <f t="shared" si="288"/>
        <v>0</v>
      </c>
      <c r="O256" s="306">
        <f t="shared" si="288"/>
        <v>0</v>
      </c>
      <c r="P256" s="306">
        <f t="shared" si="288"/>
        <v>0</v>
      </c>
      <c r="Q256" s="306">
        <f t="shared" si="288"/>
        <v>0</v>
      </c>
      <c r="R256" s="306">
        <f t="shared" si="288"/>
        <v>0</v>
      </c>
      <c r="S256" s="306">
        <f t="shared" si="288"/>
        <v>0</v>
      </c>
      <c r="T256" s="306">
        <f t="shared" si="288"/>
        <v>0</v>
      </c>
      <c r="U256" s="306">
        <f t="shared" ref="U256:AR256" si="289">U136-U42</f>
        <v>0</v>
      </c>
      <c r="V256" s="306">
        <f t="shared" si="289"/>
        <v>0</v>
      </c>
      <c r="W256" s="306">
        <f t="shared" si="289"/>
        <v>0</v>
      </c>
      <c r="X256" s="306">
        <f t="shared" si="289"/>
        <v>0</v>
      </c>
      <c r="Y256" s="306">
        <f t="shared" si="289"/>
        <v>0</v>
      </c>
      <c r="Z256" s="306">
        <f t="shared" si="289"/>
        <v>0</v>
      </c>
      <c r="AA256" s="306">
        <f t="shared" si="289"/>
        <v>0</v>
      </c>
      <c r="AB256" s="306">
        <f t="shared" si="289"/>
        <v>0</v>
      </c>
      <c r="AC256" s="306">
        <f t="shared" si="289"/>
        <v>0</v>
      </c>
      <c r="AD256" s="306">
        <f t="shared" si="289"/>
        <v>0</v>
      </c>
      <c r="AE256" s="306">
        <f t="shared" si="289"/>
        <v>0</v>
      </c>
      <c r="AF256" s="306">
        <f t="shared" si="289"/>
        <v>0</v>
      </c>
      <c r="AG256" s="306">
        <f t="shared" si="289"/>
        <v>0</v>
      </c>
      <c r="AH256" s="306">
        <f t="shared" si="289"/>
        <v>0</v>
      </c>
      <c r="AI256" s="306">
        <f t="shared" si="289"/>
        <v>0</v>
      </c>
      <c r="AJ256" s="306">
        <f t="shared" si="289"/>
        <v>0</v>
      </c>
      <c r="AK256" s="306">
        <f t="shared" si="289"/>
        <v>0</v>
      </c>
      <c r="AL256" s="306">
        <f t="shared" si="289"/>
        <v>0</v>
      </c>
      <c r="AM256" s="306">
        <f t="shared" si="289"/>
        <v>0</v>
      </c>
      <c r="AN256" s="306">
        <f t="shared" si="289"/>
        <v>0</v>
      </c>
      <c r="AO256" s="306">
        <f t="shared" si="289"/>
        <v>0</v>
      </c>
      <c r="AP256" s="306">
        <f t="shared" si="289"/>
        <v>0</v>
      </c>
      <c r="AQ256" s="306">
        <f t="shared" si="289"/>
        <v>0</v>
      </c>
      <c r="AR256" s="306">
        <f t="shared" si="289"/>
        <v>0</v>
      </c>
    </row>
    <row r="257" spans="1:44" ht="22.5" x14ac:dyDescent="0.2">
      <c r="A257" s="123">
        <v>3</v>
      </c>
      <c r="B257" s="441">
        <f t="shared" si="284"/>
        <v>3</v>
      </c>
      <c r="C257" s="441" t="str">
        <f t="shared" si="281"/>
        <v>Alte cheltuieli materiale (inclusiv cheltuieli cu prestatii externe)</v>
      </c>
      <c r="D257" s="645">
        <f t="shared" si="250"/>
        <v>0</v>
      </c>
      <c r="E257" s="306">
        <f t="shared" ref="E257" si="290">E137-E43</f>
        <v>0</v>
      </c>
      <c r="F257" s="306">
        <f t="shared" ref="F257:T257" si="291">F137-F43</f>
        <v>0</v>
      </c>
      <c r="G257" s="306">
        <f t="shared" si="291"/>
        <v>0</v>
      </c>
      <c r="H257" s="306">
        <f t="shared" si="291"/>
        <v>0</v>
      </c>
      <c r="I257" s="306">
        <f t="shared" si="291"/>
        <v>0</v>
      </c>
      <c r="J257" s="306">
        <f t="shared" si="291"/>
        <v>0</v>
      </c>
      <c r="K257" s="306">
        <f t="shared" si="291"/>
        <v>0</v>
      </c>
      <c r="L257" s="306">
        <f t="shared" si="291"/>
        <v>0</v>
      </c>
      <c r="M257" s="306">
        <f t="shared" si="291"/>
        <v>0</v>
      </c>
      <c r="N257" s="306">
        <f t="shared" si="291"/>
        <v>0</v>
      </c>
      <c r="O257" s="306">
        <f t="shared" si="291"/>
        <v>0</v>
      </c>
      <c r="P257" s="306">
        <f t="shared" si="291"/>
        <v>0</v>
      </c>
      <c r="Q257" s="306">
        <f t="shared" si="291"/>
        <v>0</v>
      </c>
      <c r="R257" s="306">
        <f t="shared" si="291"/>
        <v>0</v>
      </c>
      <c r="S257" s="306">
        <f t="shared" si="291"/>
        <v>0</v>
      </c>
      <c r="T257" s="306">
        <f t="shared" si="291"/>
        <v>0</v>
      </c>
      <c r="U257" s="306">
        <f t="shared" ref="U257:AR257" si="292">U137-U43</f>
        <v>0</v>
      </c>
      <c r="V257" s="306">
        <f t="shared" si="292"/>
        <v>0</v>
      </c>
      <c r="W257" s="306">
        <f t="shared" si="292"/>
        <v>0</v>
      </c>
      <c r="X257" s="306">
        <f t="shared" si="292"/>
        <v>0</v>
      </c>
      <c r="Y257" s="306">
        <f t="shared" si="292"/>
        <v>0</v>
      </c>
      <c r="Z257" s="306">
        <f t="shared" si="292"/>
        <v>0</v>
      </c>
      <c r="AA257" s="306">
        <f t="shared" si="292"/>
        <v>0</v>
      </c>
      <c r="AB257" s="306">
        <f t="shared" si="292"/>
        <v>0</v>
      </c>
      <c r="AC257" s="306">
        <f t="shared" si="292"/>
        <v>0</v>
      </c>
      <c r="AD257" s="306">
        <f t="shared" si="292"/>
        <v>0</v>
      </c>
      <c r="AE257" s="306">
        <f t="shared" si="292"/>
        <v>0</v>
      </c>
      <c r="AF257" s="306">
        <f t="shared" si="292"/>
        <v>0</v>
      </c>
      <c r="AG257" s="306">
        <f t="shared" si="292"/>
        <v>0</v>
      </c>
      <c r="AH257" s="306">
        <f t="shared" si="292"/>
        <v>0</v>
      </c>
      <c r="AI257" s="306">
        <f t="shared" si="292"/>
        <v>0</v>
      </c>
      <c r="AJ257" s="306">
        <f t="shared" si="292"/>
        <v>0</v>
      </c>
      <c r="AK257" s="306">
        <f t="shared" si="292"/>
        <v>0</v>
      </c>
      <c r="AL257" s="306">
        <f t="shared" si="292"/>
        <v>0</v>
      </c>
      <c r="AM257" s="306">
        <f t="shared" si="292"/>
        <v>0</v>
      </c>
      <c r="AN257" s="306">
        <f t="shared" si="292"/>
        <v>0</v>
      </c>
      <c r="AO257" s="306">
        <f t="shared" si="292"/>
        <v>0</v>
      </c>
      <c r="AP257" s="306">
        <f t="shared" si="292"/>
        <v>0</v>
      </c>
      <c r="AQ257" s="306">
        <f t="shared" si="292"/>
        <v>0</v>
      </c>
      <c r="AR257" s="306">
        <f t="shared" si="292"/>
        <v>0</v>
      </c>
    </row>
    <row r="258" spans="1:44" ht="22.5" x14ac:dyDescent="0.2">
      <c r="A258" s="123">
        <v>4</v>
      </c>
      <c r="B258" s="441">
        <f t="shared" si="284"/>
        <v>4</v>
      </c>
      <c r="C258" s="441" t="str">
        <f t="shared" si="281"/>
        <v>Cheltuieli cu energia termica, energie electrica</v>
      </c>
      <c r="D258" s="645">
        <f t="shared" si="250"/>
        <v>0</v>
      </c>
      <c r="E258" s="306">
        <f t="shared" ref="E258" si="293">E138-E44</f>
        <v>0</v>
      </c>
      <c r="F258" s="306">
        <f t="shared" ref="F258:T258" si="294">F138-F44</f>
        <v>0</v>
      </c>
      <c r="G258" s="306">
        <f t="shared" si="294"/>
        <v>0</v>
      </c>
      <c r="H258" s="306">
        <f t="shared" si="294"/>
        <v>0</v>
      </c>
      <c r="I258" s="306">
        <f t="shared" si="294"/>
        <v>0</v>
      </c>
      <c r="J258" s="306">
        <f t="shared" si="294"/>
        <v>0</v>
      </c>
      <c r="K258" s="306">
        <f t="shared" si="294"/>
        <v>0</v>
      </c>
      <c r="L258" s="306">
        <f t="shared" si="294"/>
        <v>0</v>
      </c>
      <c r="M258" s="306">
        <f t="shared" si="294"/>
        <v>0</v>
      </c>
      <c r="N258" s="306">
        <f t="shared" si="294"/>
        <v>0</v>
      </c>
      <c r="O258" s="306">
        <f t="shared" si="294"/>
        <v>0</v>
      </c>
      <c r="P258" s="306">
        <f t="shared" si="294"/>
        <v>0</v>
      </c>
      <c r="Q258" s="306">
        <f t="shared" si="294"/>
        <v>0</v>
      </c>
      <c r="R258" s="306">
        <f t="shared" si="294"/>
        <v>0</v>
      </c>
      <c r="S258" s="306">
        <f t="shared" si="294"/>
        <v>0</v>
      </c>
      <c r="T258" s="306">
        <f t="shared" si="294"/>
        <v>0</v>
      </c>
      <c r="U258" s="306">
        <f t="shared" ref="U258:AR258" si="295">U138-U44</f>
        <v>0</v>
      </c>
      <c r="V258" s="306">
        <f t="shared" si="295"/>
        <v>0</v>
      </c>
      <c r="W258" s="306">
        <f t="shared" si="295"/>
        <v>0</v>
      </c>
      <c r="X258" s="306">
        <f t="shared" si="295"/>
        <v>0</v>
      </c>
      <c r="Y258" s="306">
        <f t="shared" si="295"/>
        <v>0</v>
      </c>
      <c r="Z258" s="306">
        <f t="shared" si="295"/>
        <v>0</v>
      </c>
      <c r="AA258" s="306">
        <f t="shared" si="295"/>
        <v>0</v>
      </c>
      <c r="AB258" s="306">
        <f t="shared" si="295"/>
        <v>0</v>
      </c>
      <c r="AC258" s="306">
        <f t="shared" si="295"/>
        <v>0</v>
      </c>
      <c r="AD258" s="306">
        <f t="shared" si="295"/>
        <v>0</v>
      </c>
      <c r="AE258" s="306">
        <f t="shared" si="295"/>
        <v>0</v>
      </c>
      <c r="AF258" s="306">
        <f t="shared" si="295"/>
        <v>0</v>
      </c>
      <c r="AG258" s="306">
        <f t="shared" si="295"/>
        <v>0</v>
      </c>
      <c r="AH258" s="306">
        <f t="shared" si="295"/>
        <v>0</v>
      </c>
      <c r="AI258" s="306">
        <f t="shared" si="295"/>
        <v>0</v>
      </c>
      <c r="AJ258" s="306">
        <f t="shared" si="295"/>
        <v>0</v>
      </c>
      <c r="AK258" s="306">
        <f t="shared" si="295"/>
        <v>0</v>
      </c>
      <c r="AL258" s="306">
        <f t="shared" si="295"/>
        <v>0</v>
      </c>
      <c r="AM258" s="306">
        <f t="shared" si="295"/>
        <v>0</v>
      </c>
      <c r="AN258" s="306">
        <f t="shared" si="295"/>
        <v>0</v>
      </c>
      <c r="AO258" s="306">
        <f t="shared" si="295"/>
        <v>0</v>
      </c>
      <c r="AP258" s="306">
        <f t="shared" si="295"/>
        <v>0</v>
      </c>
      <c r="AQ258" s="306">
        <f t="shared" si="295"/>
        <v>0</v>
      </c>
      <c r="AR258" s="306">
        <f t="shared" si="295"/>
        <v>0</v>
      </c>
    </row>
    <row r="259" spans="1:44" x14ac:dyDescent="0.2">
      <c r="A259" s="123">
        <v>5</v>
      </c>
      <c r="B259" s="441">
        <f t="shared" si="284"/>
        <v>5</v>
      </c>
      <c r="C259" s="441" t="str">
        <f t="shared" si="281"/>
        <v>Cheltuieli cu apa</v>
      </c>
      <c r="D259" s="645">
        <f t="shared" si="250"/>
        <v>0</v>
      </c>
      <c r="E259" s="306">
        <f t="shared" ref="E259" si="296">E139-E45</f>
        <v>0</v>
      </c>
      <c r="F259" s="306">
        <f t="shared" ref="F259:T259" si="297">F139-F45</f>
        <v>0</v>
      </c>
      <c r="G259" s="306">
        <f t="shared" si="297"/>
        <v>0</v>
      </c>
      <c r="H259" s="306">
        <f t="shared" si="297"/>
        <v>0</v>
      </c>
      <c r="I259" s="306">
        <f t="shared" si="297"/>
        <v>0</v>
      </c>
      <c r="J259" s="306">
        <f t="shared" si="297"/>
        <v>0</v>
      </c>
      <c r="K259" s="306">
        <f t="shared" si="297"/>
        <v>0</v>
      </c>
      <c r="L259" s="306">
        <f t="shared" si="297"/>
        <v>0</v>
      </c>
      <c r="M259" s="306">
        <f t="shared" si="297"/>
        <v>0</v>
      </c>
      <c r="N259" s="306">
        <f t="shared" si="297"/>
        <v>0</v>
      </c>
      <c r="O259" s="306">
        <f t="shared" si="297"/>
        <v>0</v>
      </c>
      <c r="P259" s="306">
        <f t="shared" si="297"/>
        <v>0</v>
      </c>
      <c r="Q259" s="306">
        <f t="shared" si="297"/>
        <v>0</v>
      </c>
      <c r="R259" s="306">
        <f t="shared" si="297"/>
        <v>0</v>
      </c>
      <c r="S259" s="306">
        <f t="shared" si="297"/>
        <v>0</v>
      </c>
      <c r="T259" s="306">
        <f t="shared" si="297"/>
        <v>0</v>
      </c>
      <c r="U259" s="306">
        <f t="shared" ref="U259:AR259" si="298">U139-U45</f>
        <v>0</v>
      </c>
      <c r="V259" s="306">
        <f t="shared" si="298"/>
        <v>0</v>
      </c>
      <c r="W259" s="306">
        <f t="shared" si="298"/>
        <v>0</v>
      </c>
      <c r="X259" s="306">
        <f t="shared" si="298"/>
        <v>0</v>
      </c>
      <c r="Y259" s="306">
        <f t="shared" si="298"/>
        <v>0</v>
      </c>
      <c r="Z259" s="306">
        <f t="shared" si="298"/>
        <v>0</v>
      </c>
      <c r="AA259" s="306">
        <f t="shared" si="298"/>
        <v>0</v>
      </c>
      <c r="AB259" s="306">
        <f t="shared" si="298"/>
        <v>0</v>
      </c>
      <c r="AC259" s="306">
        <f t="shared" si="298"/>
        <v>0</v>
      </c>
      <c r="AD259" s="306">
        <f t="shared" si="298"/>
        <v>0</v>
      </c>
      <c r="AE259" s="306">
        <f t="shared" si="298"/>
        <v>0</v>
      </c>
      <c r="AF259" s="306">
        <f t="shared" si="298"/>
        <v>0</v>
      </c>
      <c r="AG259" s="306">
        <f t="shared" si="298"/>
        <v>0</v>
      </c>
      <c r="AH259" s="306">
        <f t="shared" si="298"/>
        <v>0</v>
      </c>
      <c r="AI259" s="306">
        <f t="shared" si="298"/>
        <v>0</v>
      </c>
      <c r="AJ259" s="306">
        <f t="shared" si="298"/>
        <v>0</v>
      </c>
      <c r="AK259" s="306">
        <f t="shared" si="298"/>
        <v>0</v>
      </c>
      <c r="AL259" s="306">
        <f t="shared" si="298"/>
        <v>0</v>
      </c>
      <c r="AM259" s="306">
        <f t="shared" si="298"/>
        <v>0</v>
      </c>
      <c r="AN259" s="306">
        <f t="shared" si="298"/>
        <v>0</v>
      </c>
      <c r="AO259" s="306">
        <f t="shared" si="298"/>
        <v>0</v>
      </c>
      <c r="AP259" s="306">
        <f t="shared" si="298"/>
        <v>0</v>
      </c>
      <c r="AQ259" s="306">
        <f t="shared" si="298"/>
        <v>0</v>
      </c>
      <c r="AR259" s="306">
        <f t="shared" si="298"/>
        <v>0</v>
      </c>
    </row>
    <row r="260" spans="1:44" x14ac:dyDescent="0.2">
      <c r="A260" s="123">
        <v>6</v>
      </c>
      <c r="B260" s="441">
        <f t="shared" si="284"/>
        <v>6</v>
      </c>
      <c r="C260" s="441" t="str">
        <f t="shared" si="281"/>
        <v>Alte cheltuieli din afara (cu utilitati)</v>
      </c>
      <c r="D260" s="645">
        <f t="shared" si="250"/>
        <v>0</v>
      </c>
      <c r="E260" s="306">
        <f t="shared" ref="E260" si="299">E140-E46</f>
        <v>0</v>
      </c>
      <c r="F260" s="306">
        <f t="shared" ref="F260:T260" si="300">F140-F46</f>
        <v>0</v>
      </c>
      <c r="G260" s="306">
        <f t="shared" si="300"/>
        <v>0</v>
      </c>
      <c r="H260" s="306">
        <f t="shared" si="300"/>
        <v>0</v>
      </c>
      <c r="I260" s="306">
        <f t="shared" si="300"/>
        <v>0</v>
      </c>
      <c r="J260" s="306">
        <f t="shared" si="300"/>
        <v>0</v>
      </c>
      <c r="K260" s="306">
        <f t="shared" si="300"/>
        <v>0</v>
      </c>
      <c r="L260" s="306">
        <f t="shared" si="300"/>
        <v>0</v>
      </c>
      <c r="M260" s="306">
        <f t="shared" si="300"/>
        <v>0</v>
      </c>
      <c r="N260" s="306">
        <f t="shared" si="300"/>
        <v>0</v>
      </c>
      <c r="O260" s="306">
        <f t="shared" si="300"/>
        <v>0</v>
      </c>
      <c r="P260" s="306">
        <f t="shared" si="300"/>
        <v>0</v>
      </c>
      <c r="Q260" s="306">
        <f t="shared" si="300"/>
        <v>0</v>
      </c>
      <c r="R260" s="306">
        <f t="shared" si="300"/>
        <v>0</v>
      </c>
      <c r="S260" s="306">
        <f t="shared" si="300"/>
        <v>0</v>
      </c>
      <c r="T260" s="306">
        <f t="shared" si="300"/>
        <v>0</v>
      </c>
      <c r="U260" s="306">
        <f t="shared" ref="U260:AR260" si="301">U140-U46</f>
        <v>0</v>
      </c>
      <c r="V260" s="306">
        <f t="shared" si="301"/>
        <v>0</v>
      </c>
      <c r="W260" s="306">
        <f t="shared" si="301"/>
        <v>0</v>
      </c>
      <c r="X260" s="306">
        <f t="shared" si="301"/>
        <v>0</v>
      </c>
      <c r="Y260" s="306">
        <f t="shared" si="301"/>
        <v>0</v>
      </c>
      <c r="Z260" s="306">
        <f t="shared" si="301"/>
        <v>0</v>
      </c>
      <c r="AA260" s="306">
        <f t="shared" si="301"/>
        <v>0</v>
      </c>
      <c r="AB260" s="306">
        <f t="shared" si="301"/>
        <v>0</v>
      </c>
      <c r="AC260" s="306">
        <f t="shared" si="301"/>
        <v>0</v>
      </c>
      <c r="AD260" s="306">
        <f t="shared" si="301"/>
        <v>0</v>
      </c>
      <c r="AE260" s="306">
        <f t="shared" si="301"/>
        <v>0</v>
      </c>
      <c r="AF260" s="306">
        <f t="shared" si="301"/>
        <v>0</v>
      </c>
      <c r="AG260" s="306">
        <f t="shared" si="301"/>
        <v>0</v>
      </c>
      <c r="AH260" s="306">
        <f t="shared" si="301"/>
        <v>0</v>
      </c>
      <c r="AI260" s="306">
        <f t="shared" si="301"/>
        <v>0</v>
      </c>
      <c r="AJ260" s="306">
        <f t="shared" si="301"/>
        <v>0</v>
      </c>
      <c r="AK260" s="306">
        <f t="shared" si="301"/>
        <v>0</v>
      </c>
      <c r="AL260" s="306">
        <f t="shared" si="301"/>
        <v>0</v>
      </c>
      <c r="AM260" s="306">
        <f t="shared" si="301"/>
        <v>0</v>
      </c>
      <c r="AN260" s="306">
        <f t="shared" si="301"/>
        <v>0</v>
      </c>
      <c r="AO260" s="306">
        <f t="shared" si="301"/>
        <v>0</v>
      </c>
      <c r="AP260" s="306">
        <f t="shared" si="301"/>
        <v>0</v>
      </c>
      <c r="AQ260" s="306">
        <f t="shared" si="301"/>
        <v>0</v>
      </c>
      <c r="AR260" s="306">
        <f t="shared" si="301"/>
        <v>0</v>
      </c>
    </row>
    <row r="261" spans="1:44" s="162" customFormat="1" x14ac:dyDescent="0.2">
      <c r="A261" s="123">
        <v>7</v>
      </c>
      <c r="B261" s="441">
        <f t="shared" si="284"/>
        <v>7</v>
      </c>
      <c r="C261" s="441" t="str">
        <f t="shared" si="281"/>
        <v>Total cheltuieli materiale</v>
      </c>
      <c r="D261" s="645">
        <f t="shared" si="250"/>
        <v>0</v>
      </c>
      <c r="E261" s="306">
        <f t="shared" ref="E261" si="302">E141-E47</f>
        <v>0</v>
      </c>
      <c r="F261" s="306">
        <f t="shared" ref="F261:T261" si="303">F141-F47</f>
        <v>0</v>
      </c>
      <c r="G261" s="306">
        <f t="shared" si="303"/>
        <v>0</v>
      </c>
      <c r="H261" s="306">
        <f t="shared" si="303"/>
        <v>0</v>
      </c>
      <c r="I261" s="306">
        <f t="shared" si="303"/>
        <v>0</v>
      </c>
      <c r="J261" s="306">
        <f t="shared" si="303"/>
        <v>0</v>
      </c>
      <c r="K261" s="306">
        <f t="shared" si="303"/>
        <v>0</v>
      </c>
      <c r="L261" s="306">
        <f t="shared" si="303"/>
        <v>0</v>
      </c>
      <c r="M261" s="306">
        <f t="shared" si="303"/>
        <v>0</v>
      </c>
      <c r="N261" s="306">
        <f t="shared" si="303"/>
        <v>0</v>
      </c>
      <c r="O261" s="306">
        <f t="shared" si="303"/>
        <v>0</v>
      </c>
      <c r="P261" s="306">
        <f t="shared" si="303"/>
        <v>0</v>
      </c>
      <c r="Q261" s="306">
        <f t="shared" si="303"/>
        <v>0</v>
      </c>
      <c r="R261" s="306">
        <f t="shared" si="303"/>
        <v>0</v>
      </c>
      <c r="S261" s="306">
        <f t="shared" si="303"/>
        <v>0</v>
      </c>
      <c r="T261" s="306">
        <f t="shared" si="303"/>
        <v>0</v>
      </c>
      <c r="U261" s="306">
        <f t="shared" ref="U261:AR261" si="304">U141-U47</f>
        <v>0</v>
      </c>
      <c r="V261" s="306">
        <f t="shared" si="304"/>
        <v>0</v>
      </c>
      <c r="W261" s="306">
        <f t="shared" si="304"/>
        <v>0</v>
      </c>
      <c r="X261" s="306">
        <f t="shared" si="304"/>
        <v>0</v>
      </c>
      <c r="Y261" s="306">
        <f t="shared" si="304"/>
        <v>0</v>
      </c>
      <c r="Z261" s="306">
        <f t="shared" si="304"/>
        <v>0</v>
      </c>
      <c r="AA261" s="306">
        <f t="shared" si="304"/>
        <v>0</v>
      </c>
      <c r="AB261" s="306">
        <f t="shared" si="304"/>
        <v>0</v>
      </c>
      <c r="AC261" s="306">
        <f t="shared" si="304"/>
        <v>0</v>
      </c>
      <c r="AD261" s="306">
        <f t="shared" si="304"/>
        <v>0</v>
      </c>
      <c r="AE261" s="306">
        <f t="shared" si="304"/>
        <v>0</v>
      </c>
      <c r="AF261" s="306">
        <f t="shared" si="304"/>
        <v>0</v>
      </c>
      <c r="AG261" s="306">
        <f t="shared" si="304"/>
        <v>0</v>
      </c>
      <c r="AH261" s="306">
        <f t="shared" si="304"/>
        <v>0</v>
      </c>
      <c r="AI261" s="306">
        <f t="shared" si="304"/>
        <v>0</v>
      </c>
      <c r="AJ261" s="306">
        <f t="shared" si="304"/>
        <v>0</v>
      </c>
      <c r="AK261" s="306">
        <f t="shared" si="304"/>
        <v>0</v>
      </c>
      <c r="AL261" s="306">
        <f t="shared" si="304"/>
        <v>0</v>
      </c>
      <c r="AM261" s="306">
        <f t="shared" si="304"/>
        <v>0</v>
      </c>
      <c r="AN261" s="306">
        <f t="shared" si="304"/>
        <v>0</v>
      </c>
      <c r="AO261" s="306">
        <f t="shared" si="304"/>
        <v>0</v>
      </c>
      <c r="AP261" s="306">
        <f t="shared" si="304"/>
        <v>0</v>
      </c>
      <c r="AQ261" s="306">
        <f t="shared" si="304"/>
        <v>0</v>
      </c>
      <c r="AR261" s="306">
        <f t="shared" si="304"/>
        <v>0</v>
      </c>
    </row>
    <row r="262" spans="1:44" s="162" customFormat="1" x14ac:dyDescent="0.2">
      <c r="A262" s="123">
        <v>8</v>
      </c>
      <c r="B262" s="441">
        <f t="shared" si="284"/>
        <v>8</v>
      </c>
      <c r="C262" s="441" t="str">
        <f t="shared" si="281"/>
        <v>Cheltuieli cu personalul angajat</v>
      </c>
      <c r="D262" s="645">
        <f t="shared" si="250"/>
        <v>0</v>
      </c>
      <c r="E262" s="306">
        <f t="shared" ref="E262" si="305">E142-E48</f>
        <v>0</v>
      </c>
      <c r="F262" s="306">
        <f t="shared" ref="F262:T262" si="306">F142-F48</f>
        <v>0</v>
      </c>
      <c r="G262" s="306">
        <f t="shared" si="306"/>
        <v>0</v>
      </c>
      <c r="H262" s="306">
        <f t="shared" si="306"/>
        <v>0</v>
      </c>
      <c r="I262" s="306">
        <f t="shared" si="306"/>
        <v>0</v>
      </c>
      <c r="J262" s="306">
        <f t="shared" si="306"/>
        <v>0</v>
      </c>
      <c r="K262" s="306">
        <f t="shared" si="306"/>
        <v>0</v>
      </c>
      <c r="L262" s="306">
        <f t="shared" si="306"/>
        <v>0</v>
      </c>
      <c r="M262" s="306">
        <f t="shared" si="306"/>
        <v>0</v>
      </c>
      <c r="N262" s="306">
        <f t="shared" si="306"/>
        <v>0</v>
      </c>
      <c r="O262" s="306">
        <f t="shared" si="306"/>
        <v>0</v>
      </c>
      <c r="P262" s="306">
        <f t="shared" si="306"/>
        <v>0</v>
      </c>
      <c r="Q262" s="306">
        <f t="shared" si="306"/>
        <v>0</v>
      </c>
      <c r="R262" s="306">
        <f t="shared" si="306"/>
        <v>0</v>
      </c>
      <c r="S262" s="306">
        <f t="shared" si="306"/>
        <v>0</v>
      </c>
      <c r="T262" s="306">
        <f t="shared" si="306"/>
        <v>0</v>
      </c>
      <c r="U262" s="306">
        <f t="shared" ref="U262:AR262" si="307">U142-U48</f>
        <v>0</v>
      </c>
      <c r="V262" s="306">
        <f t="shared" si="307"/>
        <v>0</v>
      </c>
      <c r="W262" s="306">
        <f t="shared" si="307"/>
        <v>0</v>
      </c>
      <c r="X262" s="306">
        <f t="shared" si="307"/>
        <v>0</v>
      </c>
      <c r="Y262" s="306">
        <f t="shared" si="307"/>
        <v>0</v>
      </c>
      <c r="Z262" s="306">
        <f t="shared" si="307"/>
        <v>0</v>
      </c>
      <c r="AA262" s="306">
        <f t="shared" si="307"/>
        <v>0</v>
      </c>
      <c r="AB262" s="306">
        <f t="shared" si="307"/>
        <v>0</v>
      </c>
      <c r="AC262" s="306">
        <f t="shared" si="307"/>
        <v>0</v>
      </c>
      <c r="AD262" s="306">
        <f t="shared" si="307"/>
        <v>0</v>
      </c>
      <c r="AE262" s="306">
        <f t="shared" si="307"/>
        <v>0</v>
      </c>
      <c r="AF262" s="306">
        <f t="shared" si="307"/>
        <v>0</v>
      </c>
      <c r="AG262" s="306">
        <f t="shared" si="307"/>
        <v>0</v>
      </c>
      <c r="AH262" s="306">
        <f t="shared" si="307"/>
        <v>0</v>
      </c>
      <c r="AI262" s="306">
        <f t="shared" si="307"/>
        <v>0</v>
      </c>
      <c r="AJ262" s="306">
        <f t="shared" si="307"/>
        <v>0</v>
      </c>
      <c r="AK262" s="306">
        <f t="shared" si="307"/>
        <v>0</v>
      </c>
      <c r="AL262" s="306">
        <f t="shared" si="307"/>
        <v>0</v>
      </c>
      <c r="AM262" s="306">
        <f t="shared" si="307"/>
        <v>0</v>
      </c>
      <c r="AN262" s="306">
        <f t="shared" si="307"/>
        <v>0</v>
      </c>
      <c r="AO262" s="306">
        <f t="shared" si="307"/>
        <v>0</v>
      </c>
      <c r="AP262" s="306">
        <f t="shared" si="307"/>
        <v>0</v>
      </c>
      <c r="AQ262" s="306">
        <f t="shared" si="307"/>
        <v>0</v>
      </c>
      <c r="AR262" s="306">
        <f t="shared" si="307"/>
        <v>0</v>
      </c>
    </row>
    <row r="263" spans="1:44" s="162" customFormat="1" x14ac:dyDescent="0.2">
      <c r="A263" s="123">
        <v>9</v>
      </c>
      <c r="B263" s="441">
        <f t="shared" si="284"/>
        <v>9</v>
      </c>
      <c r="C263" s="441" t="str">
        <f t="shared" si="281"/>
        <v xml:space="preserve">    număr de angajați</v>
      </c>
      <c r="D263" s="645">
        <f t="shared" si="250"/>
        <v>0</v>
      </c>
      <c r="E263" s="306">
        <f>E143-E49</f>
        <v>0</v>
      </c>
      <c r="F263" s="306">
        <f t="shared" ref="F263:T263" si="308">F143-F49</f>
        <v>0</v>
      </c>
      <c r="G263" s="306">
        <f t="shared" si="308"/>
        <v>0</v>
      </c>
      <c r="H263" s="306">
        <f t="shared" si="308"/>
        <v>0</v>
      </c>
      <c r="I263" s="306">
        <f t="shared" si="308"/>
        <v>0</v>
      </c>
      <c r="J263" s="306">
        <f t="shared" si="308"/>
        <v>0</v>
      </c>
      <c r="K263" s="306">
        <f t="shared" si="308"/>
        <v>0</v>
      </c>
      <c r="L263" s="306">
        <f t="shared" si="308"/>
        <v>0</v>
      </c>
      <c r="M263" s="306">
        <f t="shared" si="308"/>
        <v>0</v>
      </c>
      <c r="N263" s="306">
        <f t="shared" si="308"/>
        <v>0</v>
      </c>
      <c r="O263" s="306">
        <f t="shared" si="308"/>
        <v>0</v>
      </c>
      <c r="P263" s="306">
        <f t="shared" si="308"/>
        <v>0</v>
      </c>
      <c r="Q263" s="306">
        <f t="shared" si="308"/>
        <v>0</v>
      </c>
      <c r="R263" s="306">
        <f t="shared" si="308"/>
        <v>0</v>
      </c>
      <c r="S263" s="306">
        <f t="shared" si="308"/>
        <v>0</v>
      </c>
      <c r="T263" s="306">
        <f t="shared" si="308"/>
        <v>0</v>
      </c>
      <c r="U263" s="306">
        <f t="shared" ref="U263:AR263" si="309">U143-U49</f>
        <v>0</v>
      </c>
      <c r="V263" s="306">
        <f t="shared" si="309"/>
        <v>0</v>
      </c>
      <c r="W263" s="306">
        <f t="shared" si="309"/>
        <v>0</v>
      </c>
      <c r="X263" s="306">
        <f t="shared" si="309"/>
        <v>0</v>
      </c>
      <c r="Y263" s="306">
        <f t="shared" si="309"/>
        <v>0</v>
      </c>
      <c r="Z263" s="306">
        <f t="shared" si="309"/>
        <v>0</v>
      </c>
      <c r="AA263" s="306">
        <f t="shared" si="309"/>
        <v>0</v>
      </c>
      <c r="AB263" s="306">
        <f t="shared" si="309"/>
        <v>0</v>
      </c>
      <c r="AC263" s="306">
        <f t="shared" si="309"/>
        <v>0</v>
      </c>
      <c r="AD263" s="306">
        <f t="shared" si="309"/>
        <v>0</v>
      </c>
      <c r="AE263" s="306">
        <f t="shared" si="309"/>
        <v>0</v>
      </c>
      <c r="AF263" s="306">
        <f t="shared" si="309"/>
        <v>0</v>
      </c>
      <c r="AG263" s="306">
        <f t="shared" si="309"/>
        <v>0</v>
      </c>
      <c r="AH263" s="306">
        <f t="shared" si="309"/>
        <v>0</v>
      </c>
      <c r="AI263" s="306">
        <f t="shared" si="309"/>
        <v>0</v>
      </c>
      <c r="AJ263" s="306">
        <f t="shared" si="309"/>
        <v>0</v>
      </c>
      <c r="AK263" s="306">
        <f t="shared" si="309"/>
        <v>0</v>
      </c>
      <c r="AL263" s="306">
        <f t="shared" si="309"/>
        <v>0</v>
      </c>
      <c r="AM263" s="306">
        <f t="shared" si="309"/>
        <v>0</v>
      </c>
      <c r="AN263" s="306">
        <f t="shared" si="309"/>
        <v>0</v>
      </c>
      <c r="AO263" s="306">
        <f t="shared" si="309"/>
        <v>0</v>
      </c>
      <c r="AP263" s="306">
        <f t="shared" si="309"/>
        <v>0</v>
      </c>
      <c r="AQ263" s="306">
        <f t="shared" si="309"/>
        <v>0</v>
      </c>
      <c r="AR263" s="306">
        <f t="shared" si="309"/>
        <v>0</v>
      </c>
    </row>
    <row r="264" spans="1:44" s="162" customFormat="1" x14ac:dyDescent="0.2">
      <c r="A264" s="123">
        <v>10</v>
      </c>
      <c r="B264" s="441">
        <f t="shared" si="284"/>
        <v>10</v>
      </c>
      <c r="C264" s="441" t="str">
        <f t="shared" si="281"/>
        <v xml:space="preserve">    salariul de bază prognozat/luna</v>
      </c>
      <c r="D264" s="645">
        <f t="shared" si="250"/>
        <v>0</v>
      </c>
      <c r="E264" s="306">
        <f t="shared" ref="E264" si="310">E144-E50</f>
        <v>0</v>
      </c>
      <c r="F264" s="306">
        <f t="shared" ref="F264:T264" si="311">F144-F50</f>
        <v>0</v>
      </c>
      <c r="G264" s="306">
        <f t="shared" si="311"/>
        <v>0</v>
      </c>
      <c r="H264" s="306">
        <f t="shared" si="311"/>
        <v>0</v>
      </c>
      <c r="I264" s="306">
        <f t="shared" si="311"/>
        <v>0</v>
      </c>
      <c r="J264" s="306">
        <f t="shared" si="311"/>
        <v>0</v>
      </c>
      <c r="K264" s="306">
        <f t="shared" si="311"/>
        <v>0</v>
      </c>
      <c r="L264" s="306">
        <f t="shared" si="311"/>
        <v>0</v>
      </c>
      <c r="M264" s="306">
        <f t="shared" si="311"/>
        <v>0</v>
      </c>
      <c r="N264" s="306">
        <f t="shared" si="311"/>
        <v>0</v>
      </c>
      <c r="O264" s="306">
        <f t="shared" si="311"/>
        <v>0</v>
      </c>
      <c r="P264" s="306">
        <f t="shared" si="311"/>
        <v>0</v>
      </c>
      <c r="Q264" s="306">
        <f t="shared" si="311"/>
        <v>0</v>
      </c>
      <c r="R264" s="306">
        <f t="shared" si="311"/>
        <v>0</v>
      </c>
      <c r="S264" s="306">
        <f t="shared" si="311"/>
        <v>0</v>
      </c>
      <c r="T264" s="306">
        <f t="shared" si="311"/>
        <v>0</v>
      </c>
      <c r="U264" s="306">
        <f t="shared" ref="U264:AR264" si="312">U144-U50</f>
        <v>0</v>
      </c>
      <c r="V264" s="306">
        <f t="shared" si="312"/>
        <v>0</v>
      </c>
      <c r="W264" s="306">
        <f t="shared" si="312"/>
        <v>0</v>
      </c>
      <c r="X264" s="306">
        <f t="shared" si="312"/>
        <v>0</v>
      </c>
      <c r="Y264" s="306">
        <f t="shared" si="312"/>
        <v>0</v>
      </c>
      <c r="Z264" s="306">
        <f t="shared" si="312"/>
        <v>0</v>
      </c>
      <c r="AA264" s="306">
        <f t="shared" si="312"/>
        <v>0</v>
      </c>
      <c r="AB264" s="306">
        <f t="shared" si="312"/>
        <v>0</v>
      </c>
      <c r="AC264" s="306">
        <f t="shared" si="312"/>
        <v>0</v>
      </c>
      <c r="AD264" s="306">
        <f t="shared" si="312"/>
        <v>0</v>
      </c>
      <c r="AE264" s="306">
        <f t="shared" si="312"/>
        <v>0</v>
      </c>
      <c r="AF264" s="306">
        <f t="shared" si="312"/>
        <v>0</v>
      </c>
      <c r="AG264" s="306">
        <f t="shared" si="312"/>
        <v>0</v>
      </c>
      <c r="AH264" s="306">
        <f t="shared" si="312"/>
        <v>0</v>
      </c>
      <c r="AI264" s="306">
        <f t="shared" si="312"/>
        <v>0</v>
      </c>
      <c r="AJ264" s="306">
        <f t="shared" si="312"/>
        <v>0</v>
      </c>
      <c r="AK264" s="306">
        <f t="shared" si="312"/>
        <v>0</v>
      </c>
      <c r="AL264" s="306">
        <f t="shared" si="312"/>
        <v>0</v>
      </c>
      <c r="AM264" s="306">
        <f t="shared" si="312"/>
        <v>0</v>
      </c>
      <c r="AN264" s="306">
        <f t="shared" si="312"/>
        <v>0</v>
      </c>
      <c r="AO264" s="306">
        <f t="shared" si="312"/>
        <v>0</v>
      </c>
      <c r="AP264" s="306">
        <f t="shared" si="312"/>
        <v>0</v>
      </c>
      <c r="AQ264" s="306">
        <f t="shared" si="312"/>
        <v>0</v>
      </c>
      <c r="AR264" s="306">
        <f t="shared" si="312"/>
        <v>0</v>
      </c>
    </row>
    <row r="265" spans="1:44" s="162" customFormat="1" x14ac:dyDescent="0.2">
      <c r="A265" s="123">
        <v>11</v>
      </c>
      <c r="B265" s="441">
        <f t="shared" si="284"/>
        <v>11</v>
      </c>
      <c r="C265" s="441" t="str">
        <f t="shared" si="281"/>
        <v xml:space="preserve">    numar de luni / an </v>
      </c>
      <c r="D265" s="645">
        <f t="shared" si="250"/>
        <v>0</v>
      </c>
      <c r="E265" s="306">
        <f t="shared" ref="E265" si="313">E145-E51</f>
        <v>0</v>
      </c>
      <c r="F265" s="306">
        <f t="shared" ref="F265:T265" si="314">F145-F51</f>
        <v>0</v>
      </c>
      <c r="G265" s="306">
        <f t="shared" si="314"/>
        <v>0</v>
      </c>
      <c r="H265" s="306">
        <f t="shared" si="314"/>
        <v>0</v>
      </c>
      <c r="I265" s="306">
        <f t="shared" si="314"/>
        <v>0</v>
      </c>
      <c r="J265" s="306">
        <f t="shared" si="314"/>
        <v>0</v>
      </c>
      <c r="K265" s="306">
        <f t="shared" si="314"/>
        <v>0</v>
      </c>
      <c r="L265" s="306">
        <f t="shared" si="314"/>
        <v>0</v>
      </c>
      <c r="M265" s="306">
        <f t="shared" si="314"/>
        <v>0</v>
      </c>
      <c r="N265" s="306">
        <f t="shared" si="314"/>
        <v>0</v>
      </c>
      <c r="O265" s="306">
        <f t="shared" si="314"/>
        <v>0</v>
      </c>
      <c r="P265" s="306">
        <f t="shared" si="314"/>
        <v>0</v>
      </c>
      <c r="Q265" s="306">
        <f t="shared" si="314"/>
        <v>0</v>
      </c>
      <c r="R265" s="306">
        <f t="shared" si="314"/>
        <v>0</v>
      </c>
      <c r="S265" s="306">
        <f t="shared" si="314"/>
        <v>0</v>
      </c>
      <c r="T265" s="306">
        <f t="shared" si="314"/>
        <v>0</v>
      </c>
      <c r="U265" s="306">
        <f t="shared" ref="U265:AR265" si="315">U145-U51</f>
        <v>0</v>
      </c>
      <c r="V265" s="306">
        <f t="shared" si="315"/>
        <v>0</v>
      </c>
      <c r="W265" s="306">
        <f t="shared" si="315"/>
        <v>0</v>
      </c>
      <c r="X265" s="306">
        <f t="shared" si="315"/>
        <v>0</v>
      </c>
      <c r="Y265" s="306">
        <f t="shared" si="315"/>
        <v>0</v>
      </c>
      <c r="Z265" s="306">
        <f t="shared" si="315"/>
        <v>0</v>
      </c>
      <c r="AA265" s="306">
        <f t="shared" si="315"/>
        <v>0</v>
      </c>
      <c r="AB265" s="306">
        <f t="shared" si="315"/>
        <v>0</v>
      </c>
      <c r="AC265" s="306">
        <f t="shared" si="315"/>
        <v>0</v>
      </c>
      <c r="AD265" s="306">
        <f t="shared" si="315"/>
        <v>0</v>
      </c>
      <c r="AE265" s="306">
        <f t="shared" si="315"/>
        <v>0</v>
      </c>
      <c r="AF265" s="306">
        <f t="shared" si="315"/>
        <v>0</v>
      </c>
      <c r="AG265" s="306">
        <f t="shared" si="315"/>
        <v>0</v>
      </c>
      <c r="AH265" s="306">
        <f t="shared" si="315"/>
        <v>0</v>
      </c>
      <c r="AI265" s="306">
        <f t="shared" si="315"/>
        <v>0</v>
      </c>
      <c r="AJ265" s="306">
        <f t="shared" si="315"/>
        <v>0</v>
      </c>
      <c r="AK265" s="306">
        <f t="shared" si="315"/>
        <v>0</v>
      </c>
      <c r="AL265" s="306">
        <f t="shared" si="315"/>
        <v>0</v>
      </c>
      <c r="AM265" s="306">
        <f t="shared" si="315"/>
        <v>0</v>
      </c>
      <c r="AN265" s="306">
        <f t="shared" si="315"/>
        <v>0</v>
      </c>
      <c r="AO265" s="306">
        <f t="shared" si="315"/>
        <v>0</v>
      </c>
      <c r="AP265" s="306">
        <f t="shared" si="315"/>
        <v>0</v>
      </c>
      <c r="AQ265" s="306">
        <f t="shared" si="315"/>
        <v>0</v>
      </c>
      <c r="AR265" s="306">
        <f t="shared" si="315"/>
        <v>0</v>
      </c>
    </row>
    <row r="266" spans="1:44" s="162" customFormat="1" ht="22.5" x14ac:dyDescent="0.2">
      <c r="A266" s="123">
        <v>12</v>
      </c>
      <c r="B266" s="441">
        <f t="shared" si="284"/>
        <v>12</v>
      </c>
      <c r="C266" s="441" t="str">
        <f t="shared" si="281"/>
        <v>Cheltuieli cu asigurarile si protectia sociala</v>
      </c>
      <c r="D266" s="645">
        <f t="shared" si="250"/>
        <v>0</v>
      </c>
      <c r="E266" s="306">
        <f t="shared" ref="E266" si="316">E146-E52</f>
        <v>0</v>
      </c>
      <c r="F266" s="306">
        <f t="shared" ref="F266:T266" si="317">F146-F52</f>
        <v>0</v>
      </c>
      <c r="G266" s="306">
        <f t="shared" si="317"/>
        <v>0</v>
      </c>
      <c r="H266" s="306">
        <f t="shared" si="317"/>
        <v>0</v>
      </c>
      <c r="I266" s="306">
        <f t="shared" si="317"/>
        <v>0</v>
      </c>
      <c r="J266" s="306">
        <f t="shared" si="317"/>
        <v>0</v>
      </c>
      <c r="K266" s="306">
        <f t="shared" si="317"/>
        <v>0</v>
      </c>
      <c r="L266" s="306">
        <f t="shared" si="317"/>
        <v>0</v>
      </c>
      <c r="M266" s="306">
        <f t="shared" si="317"/>
        <v>0</v>
      </c>
      <c r="N266" s="306">
        <f t="shared" si="317"/>
        <v>0</v>
      </c>
      <c r="O266" s="306">
        <f t="shared" si="317"/>
        <v>0</v>
      </c>
      <c r="P266" s="306">
        <f t="shared" si="317"/>
        <v>0</v>
      </c>
      <c r="Q266" s="306">
        <f t="shared" si="317"/>
        <v>0</v>
      </c>
      <c r="R266" s="306">
        <f t="shared" si="317"/>
        <v>0</v>
      </c>
      <c r="S266" s="306">
        <f t="shared" si="317"/>
        <v>0</v>
      </c>
      <c r="T266" s="306">
        <f t="shared" si="317"/>
        <v>0</v>
      </c>
      <c r="U266" s="306">
        <f t="shared" ref="U266:AR266" si="318">U146-U52</f>
        <v>0</v>
      </c>
      <c r="V266" s="306">
        <f t="shared" si="318"/>
        <v>0</v>
      </c>
      <c r="W266" s="306">
        <f t="shared" si="318"/>
        <v>0</v>
      </c>
      <c r="X266" s="306">
        <f t="shared" si="318"/>
        <v>0</v>
      </c>
      <c r="Y266" s="306">
        <f t="shared" si="318"/>
        <v>0</v>
      </c>
      <c r="Z266" s="306">
        <f t="shared" si="318"/>
        <v>0</v>
      </c>
      <c r="AA266" s="306">
        <f t="shared" si="318"/>
        <v>0</v>
      </c>
      <c r="AB266" s="306">
        <f t="shared" si="318"/>
        <v>0</v>
      </c>
      <c r="AC266" s="306">
        <f t="shared" si="318"/>
        <v>0</v>
      </c>
      <c r="AD266" s="306">
        <f t="shared" si="318"/>
        <v>0</v>
      </c>
      <c r="AE266" s="306">
        <f t="shared" si="318"/>
        <v>0</v>
      </c>
      <c r="AF266" s="306">
        <f t="shared" si="318"/>
        <v>0</v>
      </c>
      <c r="AG266" s="306">
        <f t="shared" si="318"/>
        <v>0</v>
      </c>
      <c r="AH266" s="306">
        <f t="shared" si="318"/>
        <v>0</v>
      </c>
      <c r="AI266" s="306">
        <f t="shared" si="318"/>
        <v>0</v>
      </c>
      <c r="AJ266" s="306">
        <f t="shared" si="318"/>
        <v>0</v>
      </c>
      <c r="AK266" s="306">
        <f t="shared" si="318"/>
        <v>0</v>
      </c>
      <c r="AL266" s="306">
        <f t="shared" si="318"/>
        <v>0</v>
      </c>
      <c r="AM266" s="306">
        <f t="shared" si="318"/>
        <v>0</v>
      </c>
      <c r="AN266" s="306">
        <f t="shared" si="318"/>
        <v>0</v>
      </c>
      <c r="AO266" s="306">
        <f t="shared" si="318"/>
        <v>0</v>
      </c>
      <c r="AP266" s="306">
        <f t="shared" si="318"/>
        <v>0</v>
      </c>
      <c r="AQ266" s="306">
        <f t="shared" si="318"/>
        <v>0</v>
      </c>
      <c r="AR266" s="306">
        <f t="shared" si="318"/>
        <v>0</v>
      </c>
    </row>
    <row r="267" spans="1:44" s="162" customFormat="1" x14ac:dyDescent="0.2">
      <c r="A267" s="123">
        <v>13</v>
      </c>
      <c r="B267" s="441">
        <f t="shared" si="284"/>
        <v>13</v>
      </c>
      <c r="C267" s="441" t="str">
        <f t="shared" si="281"/>
        <v>Cheltuieli de personal</v>
      </c>
      <c r="D267" s="645">
        <f t="shared" si="250"/>
        <v>0</v>
      </c>
      <c r="E267" s="306">
        <f t="shared" ref="E267" si="319">E147-E53</f>
        <v>0</v>
      </c>
      <c r="F267" s="306">
        <f t="shared" ref="F267:T267" si="320">F147-F53</f>
        <v>0</v>
      </c>
      <c r="G267" s="306">
        <f t="shared" si="320"/>
        <v>0</v>
      </c>
      <c r="H267" s="306">
        <f t="shared" si="320"/>
        <v>0</v>
      </c>
      <c r="I267" s="306">
        <f t="shared" si="320"/>
        <v>0</v>
      </c>
      <c r="J267" s="306">
        <f t="shared" si="320"/>
        <v>0</v>
      </c>
      <c r="K267" s="306">
        <f t="shared" si="320"/>
        <v>0</v>
      </c>
      <c r="L267" s="306">
        <f t="shared" si="320"/>
        <v>0</v>
      </c>
      <c r="M267" s="306">
        <f t="shared" si="320"/>
        <v>0</v>
      </c>
      <c r="N267" s="306">
        <f t="shared" si="320"/>
        <v>0</v>
      </c>
      <c r="O267" s="306">
        <f t="shared" si="320"/>
        <v>0</v>
      </c>
      <c r="P267" s="306">
        <f t="shared" si="320"/>
        <v>0</v>
      </c>
      <c r="Q267" s="306">
        <f t="shared" si="320"/>
        <v>0</v>
      </c>
      <c r="R267" s="306">
        <f t="shared" si="320"/>
        <v>0</v>
      </c>
      <c r="S267" s="306">
        <f t="shared" si="320"/>
        <v>0</v>
      </c>
      <c r="T267" s="306">
        <f t="shared" si="320"/>
        <v>0</v>
      </c>
      <c r="U267" s="306">
        <f t="shared" ref="U267:AR267" si="321">U147-U53</f>
        <v>0</v>
      </c>
      <c r="V267" s="306">
        <f t="shared" si="321"/>
        <v>0</v>
      </c>
      <c r="W267" s="306">
        <f t="shared" si="321"/>
        <v>0</v>
      </c>
      <c r="X267" s="306">
        <f t="shared" si="321"/>
        <v>0</v>
      </c>
      <c r="Y267" s="306">
        <f t="shared" si="321"/>
        <v>0</v>
      </c>
      <c r="Z267" s="306">
        <f t="shared" si="321"/>
        <v>0</v>
      </c>
      <c r="AA267" s="306">
        <f t="shared" si="321"/>
        <v>0</v>
      </c>
      <c r="AB267" s="306">
        <f t="shared" si="321"/>
        <v>0</v>
      </c>
      <c r="AC267" s="306">
        <f t="shared" si="321"/>
        <v>0</v>
      </c>
      <c r="AD267" s="306">
        <f t="shared" si="321"/>
        <v>0</v>
      </c>
      <c r="AE267" s="306">
        <f t="shared" si="321"/>
        <v>0</v>
      </c>
      <c r="AF267" s="306">
        <f t="shared" si="321"/>
        <v>0</v>
      </c>
      <c r="AG267" s="306">
        <f t="shared" si="321"/>
        <v>0</v>
      </c>
      <c r="AH267" s="306">
        <f t="shared" si="321"/>
        <v>0</v>
      </c>
      <c r="AI267" s="306">
        <f t="shared" si="321"/>
        <v>0</v>
      </c>
      <c r="AJ267" s="306">
        <f t="shared" si="321"/>
        <v>0</v>
      </c>
      <c r="AK267" s="306">
        <f t="shared" si="321"/>
        <v>0</v>
      </c>
      <c r="AL267" s="306">
        <f t="shared" si="321"/>
        <v>0</v>
      </c>
      <c r="AM267" s="306">
        <f t="shared" si="321"/>
        <v>0</v>
      </c>
      <c r="AN267" s="306">
        <f t="shared" si="321"/>
        <v>0</v>
      </c>
      <c r="AO267" s="306">
        <f t="shared" si="321"/>
        <v>0</v>
      </c>
      <c r="AP267" s="306">
        <f t="shared" si="321"/>
        <v>0</v>
      </c>
      <c r="AQ267" s="306">
        <f t="shared" si="321"/>
        <v>0</v>
      </c>
      <c r="AR267" s="306">
        <f t="shared" si="321"/>
        <v>0</v>
      </c>
    </row>
    <row r="268" spans="1:44" s="162" customFormat="1" ht="22.5" x14ac:dyDescent="0.2">
      <c r="A268" s="123">
        <v>14</v>
      </c>
      <c r="B268" s="441">
        <f t="shared" si="284"/>
        <v>14</v>
      </c>
      <c r="C268" s="441" t="str">
        <f t="shared" si="281"/>
        <v>Cheltuieli de intretinere si reparatii capitale</v>
      </c>
      <c r="D268" s="645">
        <f t="shared" si="250"/>
        <v>0</v>
      </c>
      <c r="E268" s="306">
        <f t="shared" ref="E268" si="322">E148-E54</f>
        <v>0</v>
      </c>
      <c r="F268" s="306">
        <f t="shared" ref="F268:T268" si="323">F148-F54</f>
        <v>0</v>
      </c>
      <c r="G268" s="306">
        <f t="shared" si="323"/>
        <v>0</v>
      </c>
      <c r="H268" s="306">
        <f t="shared" si="323"/>
        <v>0</v>
      </c>
      <c r="I268" s="306">
        <f t="shared" si="323"/>
        <v>0</v>
      </c>
      <c r="J268" s="306">
        <f t="shared" si="323"/>
        <v>0</v>
      </c>
      <c r="K268" s="306">
        <f t="shared" si="323"/>
        <v>0</v>
      </c>
      <c r="L268" s="306">
        <f t="shared" si="323"/>
        <v>0</v>
      </c>
      <c r="M268" s="306">
        <f t="shared" si="323"/>
        <v>0</v>
      </c>
      <c r="N268" s="306">
        <f t="shared" si="323"/>
        <v>0</v>
      </c>
      <c r="O268" s="306">
        <f t="shared" si="323"/>
        <v>0</v>
      </c>
      <c r="P268" s="306">
        <f t="shared" si="323"/>
        <v>0</v>
      </c>
      <c r="Q268" s="306">
        <f t="shared" si="323"/>
        <v>0</v>
      </c>
      <c r="R268" s="306">
        <f t="shared" si="323"/>
        <v>0</v>
      </c>
      <c r="S268" s="306">
        <f t="shared" si="323"/>
        <v>0</v>
      </c>
      <c r="T268" s="306">
        <f t="shared" si="323"/>
        <v>0</v>
      </c>
      <c r="U268" s="306">
        <f t="shared" ref="U268:AR268" si="324">U148-U54</f>
        <v>0</v>
      </c>
      <c r="V268" s="306">
        <f t="shared" si="324"/>
        <v>0</v>
      </c>
      <c r="W268" s="306">
        <f t="shared" si="324"/>
        <v>0</v>
      </c>
      <c r="X268" s="306">
        <f t="shared" si="324"/>
        <v>0</v>
      </c>
      <c r="Y268" s="306">
        <f t="shared" si="324"/>
        <v>0</v>
      </c>
      <c r="Z268" s="306">
        <f t="shared" si="324"/>
        <v>0</v>
      </c>
      <c r="AA268" s="306">
        <f t="shared" si="324"/>
        <v>0</v>
      </c>
      <c r="AB268" s="306">
        <f t="shared" si="324"/>
        <v>0</v>
      </c>
      <c r="AC268" s="306">
        <f t="shared" si="324"/>
        <v>0</v>
      </c>
      <c r="AD268" s="306">
        <f t="shared" si="324"/>
        <v>0</v>
      </c>
      <c r="AE268" s="306">
        <f t="shared" si="324"/>
        <v>0</v>
      </c>
      <c r="AF268" s="306">
        <f t="shared" si="324"/>
        <v>0</v>
      </c>
      <c r="AG268" s="306">
        <f t="shared" si="324"/>
        <v>0</v>
      </c>
      <c r="AH268" s="306">
        <f t="shared" si="324"/>
        <v>0</v>
      </c>
      <c r="AI268" s="306">
        <f t="shared" si="324"/>
        <v>0</v>
      </c>
      <c r="AJ268" s="306">
        <f t="shared" si="324"/>
        <v>0</v>
      </c>
      <c r="AK268" s="306">
        <f t="shared" si="324"/>
        <v>0</v>
      </c>
      <c r="AL268" s="306">
        <f t="shared" si="324"/>
        <v>0</v>
      </c>
      <c r="AM268" s="306">
        <f t="shared" si="324"/>
        <v>0</v>
      </c>
      <c r="AN268" s="306">
        <f t="shared" si="324"/>
        <v>0</v>
      </c>
      <c r="AO268" s="306">
        <f t="shared" si="324"/>
        <v>0</v>
      </c>
      <c r="AP268" s="306">
        <f t="shared" si="324"/>
        <v>0</v>
      </c>
      <c r="AQ268" s="306">
        <f t="shared" si="324"/>
        <v>0</v>
      </c>
      <c r="AR268" s="306">
        <f t="shared" si="324"/>
        <v>0</v>
      </c>
    </row>
    <row r="269" spans="1:44" s="162" customFormat="1" x14ac:dyDescent="0.2">
      <c r="A269" s="123">
        <v>15</v>
      </c>
      <c r="B269" s="441">
        <f t="shared" si="284"/>
        <v>15</v>
      </c>
      <c r="C269" s="441" t="str">
        <f t="shared" si="281"/>
        <v>Cheltuieli generale de administratie</v>
      </c>
      <c r="D269" s="645">
        <f t="shared" si="250"/>
        <v>0</v>
      </c>
      <c r="E269" s="306">
        <f t="shared" ref="E269" si="325">E149-E55</f>
        <v>0</v>
      </c>
      <c r="F269" s="306">
        <f t="shared" ref="F269:T269" si="326">F149-F55</f>
        <v>0</v>
      </c>
      <c r="G269" s="306">
        <f t="shared" si="326"/>
        <v>0</v>
      </c>
      <c r="H269" s="306">
        <f t="shared" si="326"/>
        <v>0</v>
      </c>
      <c r="I269" s="306">
        <f t="shared" si="326"/>
        <v>0</v>
      </c>
      <c r="J269" s="306">
        <f t="shared" si="326"/>
        <v>0</v>
      </c>
      <c r="K269" s="306">
        <f t="shared" si="326"/>
        <v>0</v>
      </c>
      <c r="L269" s="306">
        <f t="shared" si="326"/>
        <v>0</v>
      </c>
      <c r="M269" s="306">
        <f t="shared" si="326"/>
        <v>0</v>
      </c>
      <c r="N269" s="306">
        <f t="shared" si="326"/>
        <v>0</v>
      </c>
      <c r="O269" s="306">
        <f t="shared" si="326"/>
        <v>0</v>
      </c>
      <c r="P269" s="306">
        <f t="shared" si="326"/>
        <v>0</v>
      </c>
      <c r="Q269" s="306">
        <f t="shared" si="326"/>
        <v>0</v>
      </c>
      <c r="R269" s="306">
        <f t="shared" si="326"/>
        <v>0</v>
      </c>
      <c r="S269" s="306">
        <f t="shared" si="326"/>
        <v>0</v>
      </c>
      <c r="T269" s="306">
        <f t="shared" si="326"/>
        <v>0</v>
      </c>
      <c r="U269" s="306">
        <f t="shared" ref="U269:AR269" si="327">U149-U55</f>
        <v>0</v>
      </c>
      <c r="V269" s="306">
        <f t="shared" si="327"/>
        <v>0</v>
      </c>
      <c r="W269" s="306">
        <f t="shared" si="327"/>
        <v>0</v>
      </c>
      <c r="X269" s="306">
        <f t="shared" si="327"/>
        <v>0</v>
      </c>
      <c r="Y269" s="306">
        <f t="shared" si="327"/>
        <v>0</v>
      </c>
      <c r="Z269" s="306">
        <f t="shared" si="327"/>
        <v>0</v>
      </c>
      <c r="AA269" s="306">
        <f t="shared" si="327"/>
        <v>0</v>
      </c>
      <c r="AB269" s="306">
        <f t="shared" si="327"/>
        <v>0</v>
      </c>
      <c r="AC269" s="306">
        <f t="shared" si="327"/>
        <v>0</v>
      </c>
      <c r="AD269" s="306">
        <f t="shared" si="327"/>
        <v>0</v>
      </c>
      <c r="AE269" s="306">
        <f t="shared" si="327"/>
        <v>0</v>
      </c>
      <c r="AF269" s="306">
        <f t="shared" si="327"/>
        <v>0</v>
      </c>
      <c r="AG269" s="306">
        <f t="shared" si="327"/>
        <v>0</v>
      </c>
      <c r="AH269" s="306">
        <f t="shared" si="327"/>
        <v>0</v>
      </c>
      <c r="AI269" s="306">
        <f t="shared" si="327"/>
        <v>0</v>
      </c>
      <c r="AJ269" s="306">
        <f t="shared" si="327"/>
        <v>0</v>
      </c>
      <c r="AK269" s="306">
        <f t="shared" si="327"/>
        <v>0</v>
      </c>
      <c r="AL269" s="306">
        <f t="shared" si="327"/>
        <v>0</v>
      </c>
      <c r="AM269" s="306">
        <f t="shared" si="327"/>
        <v>0</v>
      </c>
      <c r="AN269" s="306">
        <f t="shared" si="327"/>
        <v>0</v>
      </c>
      <c r="AO269" s="306">
        <f t="shared" si="327"/>
        <v>0</v>
      </c>
      <c r="AP269" s="306">
        <f t="shared" si="327"/>
        <v>0</v>
      </c>
      <c r="AQ269" s="306">
        <f t="shared" si="327"/>
        <v>0</v>
      </c>
      <c r="AR269" s="306">
        <f t="shared" si="327"/>
        <v>0</v>
      </c>
    </row>
    <row r="270" spans="1:44" s="162" customFormat="1" x14ac:dyDescent="0.2">
      <c r="A270" s="123">
        <v>16</v>
      </c>
      <c r="B270" s="441">
        <f t="shared" si="284"/>
        <v>16</v>
      </c>
      <c r="C270" s="441" t="str">
        <f t="shared" si="281"/>
        <v>Cheltuieli de vanzare si distributie</v>
      </c>
      <c r="D270" s="645">
        <f t="shared" si="250"/>
        <v>0</v>
      </c>
      <c r="E270" s="306">
        <f t="shared" ref="E270" si="328">E150-E56</f>
        <v>0</v>
      </c>
      <c r="F270" s="306">
        <f t="shared" ref="F270:T270" si="329">F150-F56</f>
        <v>0</v>
      </c>
      <c r="G270" s="306">
        <f t="shared" si="329"/>
        <v>0</v>
      </c>
      <c r="H270" s="306">
        <f t="shared" si="329"/>
        <v>0</v>
      </c>
      <c r="I270" s="306">
        <f t="shared" si="329"/>
        <v>0</v>
      </c>
      <c r="J270" s="306">
        <f t="shared" si="329"/>
        <v>0</v>
      </c>
      <c r="K270" s="306">
        <f t="shared" si="329"/>
        <v>0</v>
      </c>
      <c r="L270" s="306">
        <f t="shared" si="329"/>
        <v>0</v>
      </c>
      <c r="M270" s="306">
        <f t="shared" si="329"/>
        <v>0</v>
      </c>
      <c r="N270" s="306">
        <f t="shared" si="329"/>
        <v>0</v>
      </c>
      <c r="O270" s="306">
        <f t="shared" si="329"/>
        <v>0</v>
      </c>
      <c r="P270" s="306">
        <f t="shared" si="329"/>
        <v>0</v>
      </c>
      <c r="Q270" s="306">
        <f t="shared" si="329"/>
        <v>0</v>
      </c>
      <c r="R270" s="306">
        <f t="shared" si="329"/>
        <v>0</v>
      </c>
      <c r="S270" s="306">
        <f t="shared" si="329"/>
        <v>0</v>
      </c>
      <c r="T270" s="306">
        <f t="shared" si="329"/>
        <v>0</v>
      </c>
      <c r="U270" s="306">
        <f t="shared" ref="U270:AR270" si="330">U150-U56</f>
        <v>0</v>
      </c>
      <c r="V270" s="306">
        <f t="shared" si="330"/>
        <v>0</v>
      </c>
      <c r="W270" s="306">
        <f t="shared" si="330"/>
        <v>0</v>
      </c>
      <c r="X270" s="306">
        <f t="shared" si="330"/>
        <v>0</v>
      </c>
      <c r="Y270" s="306">
        <f t="shared" si="330"/>
        <v>0</v>
      </c>
      <c r="Z270" s="306">
        <f t="shared" si="330"/>
        <v>0</v>
      </c>
      <c r="AA270" s="306">
        <f t="shared" si="330"/>
        <v>0</v>
      </c>
      <c r="AB270" s="306">
        <f t="shared" si="330"/>
        <v>0</v>
      </c>
      <c r="AC270" s="306">
        <f t="shared" si="330"/>
        <v>0</v>
      </c>
      <c r="AD270" s="306">
        <f t="shared" si="330"/>
        <v>0</v>
      </c>
      <c r="AE270" s="306">
        <f t="shared" si="330"/>
        <v>0</v>
      </c>
      <c r="AF270" s="306">
        <f t="shared" si="330"/>
        <v>0</v>
      </c>
      <c r="AG270" s="306">
        <f t="shared" si="330"/>
        <v>0</v>
      </c>
      <c r="AH270" s="306">
        <f t="shared" si="330"/>
        <v>0</v>
      </c>
      <c r="AI270" s="306">
        <f t="shared" si="330"/>
        <v>0</v>
      </c>
      <c r="AJ270" s="306">
        <f t="shared" si="330"/>
        <v>0</v>
      </c>
      <c r="AK270" s="306">
        <f t="shared" si="330"/>
        <v>0</v>
      </c>
      <c r="AL270" s="306">
        <f t="shared" si="330"/>
        <v>0</v>
      </c>
      <c r="AM270" s="306">
        <f t="shared" si="330"/>
        <v>0</v>
      </c>
      <c r="AN270" s="306">
        <f t="shared" si="330"/>
        <v>0</v>
      </c>
      <c r="AO270" s="306">
        <f t="shared" si="330"/>
        <v>0</v>
      </c>
      <c r="AP270" s="306">
        <f t="shared" si="330"/>
        <v>0</v>
      </c>
      <c r="AQ270" s="306">
        <f t="shared" si="330"/>
        <v>0</v>
      </c>
      <c r="AR270" s="306">
        <f t="shared" si="330"/>
        <v>0</v>
      </c>
    </row>
    <row r="271" spans="1:44" s="162" customFormat="1" x14ac:dyDescent="0.2">
      <c r="A271" s="123">
        <v>17</v>
      </c>
      <c r="B271" s="441">
        <f t="shared" si="284"/>
        <v>17</v>
      </c>
      <c r="C271" s="441" t="str">
        <f t="shared" si="281"/>
        <v>Cheltuieli cu concesiunile</v>
      </c>
      <c r="D271" s="645">
        <f t="shared" si="250"/>
        <v>0</v>
      </c>
      <c r="E271" s="306">
        <f t="shared" ref="E271" si="331">E151-E57</f>
        <v>0</v>
      </c>
      <c r="F271" s="306">
        <f t="shared" ref="F271:T271" si="332">F151-F57</f>
        <v>0</v>
      </c>
      <c r="G271" s="306">
        <f t="shared" si="332"/>
        <v>0</v>
      </c>
      <c r="H271" s="306">
        <f t="shared" si="332"/>
        <v>0</v>
      </c>
      <c r="I271" s="306">
        <f t="shared" si="332"/>
        <v>0</v>
      </c>
      <c r="J271" s="306">
        <f t="shared" si="332"/>
        <v>0</v>
      </c>
      <c r="K271" s="306">
        <f t="shared" si="332"/>
        <v>0</v>
      </c>
      <c r="L271" s="306">
        <f t="shared" si="332"/>
        <v>0</v>
      </c>
      <c r="M271" s="306">
        <f t="shared" si="332"/>
        <v>0</v>
      </c>
      <c r="N271" s="306">
        <f t="shared" si="332"/>
        <v>0</v>
      </c>
      <c r="O271" s="306">
        <f t="shared" si="332"/>
        <v>0</v>
      </c>
      <c r="P271" s="306">
        <f t="shared" si="332"/>
        <v>0</v>
      </c>
      <c r="Q271" s="306">
        <f t="shared" si="332"/>
        <v>0</v>
      </c>
      <c r="R271" s="306">
        <f t="shared" si="332"/>
        <v>0</v>
      </c>
      <c r="S271" s="306">
        <f t="shared" si="332"/>
        <v>0</v>
      </c>
      <c r="T271" s="306">
        <f t="shared" si="332"/>
        <v>0</v>
      </c>
      <c r="U271" s="306">
        <f t="shared" ref="U271:AR271" si="333">U151-U57</f>
        <v>0</v>
      </c>
      <c r="V271" s="306">
        <f t="shared" si="333"/>
        <v>0</v>
      </c>
      <c r="W271" s="306">
        <f t="shared" si="333"/>
        <v>0</v>
      </c>
      <c r="X271" s="306">
        <f t="shared" si="333"/>
        <v>0</v>
      </c>
      <c r="Y271" s="306">
        <f t="shared" si="333"/>
        <v>0</v>
      </c>
      <c r="Z271" s="306">
        <f t="shared" si="333"/>
        <v>0</v>
      </c>
      <c r="AA271" s="306">
        <f t="shared" si="333"/>
        <v>0</v>
      </c>
      <c r="AB271" s="306">
        <f t="shared" si="333"/>
        <v>0</v>
      </c>
      <c r="AC271" s="306">
        <f t="shared" si="333"/>
        <v>0</v>
      </c>
      <c r="AD271" s="306">
        <f t="shared" si="333"/>
        <v>0</v>
      </c>
      <c r="AE271" s="306">
        <f t="shared" si="333"/>
        <v>0</v>
      </c>
      <c r="AF271" s="306">
        <f t="shared" si="333"/>
        <v>0</v>
      </c>
      <c r="AG271" s="306">
        <f t="shared" si="333"/>
        <v>0</v>
      </c>
      <c r="AH271" s="306">
        <f t="shared" si="333"/>
        <v>0</v>
      </c>
      <c r="AI271" s="306">
        <f t="shared" si="333"/>
        <v>0</v>
      </c>
      <c r="AJ271" s="306">
        <f t="shared" si="333"/>
        <v>0</v>
      </c>
      <c r="AK271" s="306">
        <f t="shared" si="333"/>
        <v>0</v>
      </c>
      <c r="AL271" s="306">
        <f t="shared" si="333"/>
        <v>0</v>
      </c>
      <c r="AM271" s="306">
        <f t="shared" si="333"/>
        <v>0</v>
      </c>
      <c r="AN271" s="306">
        <f t="shared" si="333"/>
        <v>0</v>
      </c>
      <c r="AO271" s="306">
        <f t="shared" si="333"/>
        <v>0</v>
      </c>
      <c r="AP271" s="306">
        <f t="shared" si="333"/>
        <v>0</v>
      </c>
      <c r="AQ271" s="306">
        <f t="shared" si="333"/>
        <v>0</v>
      </c>
      <c r="AR271" s="306">
        <f t="shared" si="333"/>
        <v>0</v>
      </c>
    </row>
    <row r="272" spans="1:44" s="162" customFormat="1" x14ac:dyDescent="0.2">
      <c r="A272" s="123">
        <v>18</v>
      </c>
      <c r="B272" s="441">
        <f t="shared" si="284"/>
        <v>18</v>
      </c>
      <c r="C272" s="441" t="str">
        <f t="shared" si="281"/>
        <v>Cheltuieli cu logistica</v>
      </c>
      <c r="D272" s="645">
        <f t="shared" si="250"/>
        <v>0</v>
      </c>
      <c r="E272" s="306">
        <f t="shared" ref="E272" si="334">E152-E58</f>
        <v>0</v>
      </c>
      <c r="F272" s="306">
        <f t="shared" ref="F272:T272" si="335">F152-F58</f>
        <v>0</v>
      </c>
      <c r="G272" s="306">
        <f t="shared" si="335"/>
        <v>0</v>
      </c>
      <c r="H272" s="306">
        <f t="shared" si="335"/>
        <v>0</v>
      </c>
      <c r="I272" s="306">
        <f t="shared" si="335"/>
        <v>0</v>
      </c>
      <c r="J272" s="306">
        <f t="shared" si="335"/>
        <v>0</v>
      </c>
      <c r="K272" s="306">
        <f t="shared" si="335"/>
        <v>0</v>
      </c>
      <c r="L272" s="306">
        <f t="shared" si="335"/>
        <v>0</v>
      </c>
      <c r="M272" s="306">
        <f t="shared" si="335"/>
        <v>0</v>
      </c>
      <c r="N272" s="306">
        <f t="shared" si="335"/>
        <v>0</v>
      </c>
      <c r="O272" s="306">
        <f t="shared" si="335"/>
        <v>0</v>
      </c>
      <c r="P272" s="306">
        <f t="shared" si="335"/>
        <v>0</v>
      </c>
      <c r="Q272" s="306">
        <f t="shared" si="335"/>
        <v>0</v>
      </c>
      <c r="R272" s="306">
        <f t="shared" si="335"/>
        <v>0</v>
      </c>
      <c r="S272" s="306">
        <f t="shared" si="335"/>
        <v>0</v>
      </c>
      <c r="T272" s="306">
        <f t="shared" si="335"/>
        <v>0</v>
      </c>
      <c r="U272" s="306">
        <f t="shared" ref="U272:AR272" si="336">U152-U58</f>
        <v>0</v>
      </c>
      <c r="V272" s="306">
        <f t="shared" si="336"/>
        <v>0</v>
      </c>
      <c r="W272" s="306">
        <f t="shared" si="336"/>
        <v>0</v>
      </c>
      <c r="X272" s="306">
        <f t="shared" si="336"/>
        <v>0</v>
      </c>
      <c r="Y272" s="306">
        <f t="shared" si="336"/>
        <v>0</v>
      </c>
      <c r="Z272" s="306">
        <f t="shared" si="336"/>
        <v>0</v>
      </c>
      <c r="AA272" s="306">
        <f t="shared" si="336"/>
        <v>0</v>
      </c>
      <c r="AB272" s="306">
        <f t="shared" si="336"/>
        <v>0</v>
      </c>
      <c r="AC272" s="306">
        <f t="shared" si="336"/>
        <v>0</v>
      </c>
      <c r="AD272" s="306">
        <f t="shared" si="336"/>
        <v>0</v>
      </c>
      <c r="AE272" s="306">
        <f t="shared" si="336"/>
        <v>0</v>
      </c>
      <c r="AF272" s="306">
        <f t="shared" si="336"/>
        <v>0</v>
      </c>
      <c r="AG272" s="306">
        <f t="shared" si="336"/>
        <v>0</v>
      </c>
      <c r="AH272" s="306">
        <f t="shared" si="336"/>
        <v>0</v>
      </c>
      <c r="AI272" s="306">
        <f t="shared" si="336"/>
        <v>0</v>
      </c>
      <c r="AJ272" s="306">
        <f t="shared" si="336"/>
        <v>0</v>
      </c>
      <c r="AK272" s="306">
        <f t="shared" si="336"/>
        <v>0</v>
      </c>
      <c r="AL272" s="306">
        <f t="shared" si="336"/>
        <v>0</v>
      </c>
      <c r="AM272" s="306">
        <f t="shared" si="336"/>
        <v>0</v>
      </c>
      <c r="AN272" s="306">
        <f t="shared" si="336"/>
        <v>0</v>
      </c>
      <c r="AO272" s="306">
        <f t="shared" si="336"/>
        <v>0</v>
      </c>
      <c r="AP272" s="306">
        <f t="shared" si="336"/>
        <v>0</v>
      </c>
      <c r="AQ272" s="306">
        <f t="shared" si="336"/>
        <v>0</v>
      </c>
      <c r="AR272" s="306">
        <f t="shared" si="336"/>
        <v>0</v>
      </c>
    </row>
    <row r="273" spans="1:44" s="162" customFormat="1" ht="22.5" x14ac:dyDescent="0.2">
      <c r="A273" s="123">
        <v>19</v>
      </c>
      <c r="B273" s="441">
        <f t="shared" si="284"/>
        <v>19</v>
      </c>
      <c r="C273" s="441" t="str">
        <f t="shared" si="281"/>
        <v>Cheltuieli cu diseminarea rezultatelor</v>
      </c>
      <c r="D273" s="645">
        <f t="shared" si="250"/>
        <v>0</v>
      </c>
      <c r="E273" s="306">
        <f t="shared" ref="E273" si="337">E153-E59</f>
        <v>0</v>
      </c>
      <c r="F273" s="306">
        <f t="shared" ref="F273:T273" si="338">F153-F59</f>
        <v>0</v>
      </c>
      <c r="G273" s="306">
        <f t="shared" si="338"/>
        <v>0</v>
      </c>
      <c r="H273" s="306">
        <f t="shared" si="338"/>
        <v>0</v>
      </c>
      <c r="I273" s="306">
        <f t="shared" si="338"/>
        <v>0</v>
      </c>
      <c r="J273" s="306">
        <f t="shared" si="338"/>
        <v>0</v>
      </c>
      <c r="K273" s="306">
        <f t="shared" si="338"/>
        <v>0</v>
      </c>
      <c r="L273" s="306">
        <f t="shared" si="338"/>
        <v>0</v>
      </c>
      <c r="M273" s="306">
        <f t="shared" si="338"/>
        <v>0</v>
      </c>
      <c r="N273" s="306">
        <f t="shared" si="338"/>
        <v>0</v>
      </c>
      <c r="O273" s="306">
        <f t="shared" si="338"/>
        <v>0</v>
      </c>
      <c r="P273" s="306">
        <f t="shared" si="338"/>
        <v>0</v>
      </c>
      <c r="Q273" s="306">
        <f t="shared" si="338"/>
        <v>0</v>
      </c>
      <c r="R273" s="306">
        <f t="shared" si="338"/>
        <v>0</v>
      </c>
      <c r="S273" s="306">
        <f t="shared" si="338"/>
        <v>0</v>
      </c>
      <c r="T273" s="306">
        <f t="shared" si="338"/>
        <v>0</v>
      </c>
      <c r="U273" s="306">
        <f t="shared" ref="U273:AR273" si="339">U153-U59</f>
        <v>0</v>
      </c>
      <c r="V273" s="306">
        <f t="shared" si="339"/>
        <v>0</v>
      </c>
      <c r="W273" s="306">
        <f t="shared" si="339"/>
        <v>0</v>
      </c>
      <c r="X273" s="306">
        <f t="shared" si="339"/>
        <v>0</v>
      </c>
      <c r="Y273" s="306">
        <f t="shared" si="339"/>
        <v>0</v>
      </c>
      <c r="Z273" s="306">
        <f t="shared" si="339"/>
        <v>0</v>
      </c>
      <c r="AA273" s="306">
        <f t="shared" si="339"/>
        <v>0</v>
      </c>
      <c r="AB273" s="306">
        <f t="shared" si="339"/>
        <v>0</v>
      </c>
      <c r="AC273" s="306">
        <f t="shared" si="339"/>
        <v>0</v>
      </c>
      <c r="AD273" s="306">
        <f t="shared" si="339"/>
        <v>0</v>
      </c>
      <c r="AE273" s="306">
        <f t="shared" si="339"/>
        <v>0</v>
      </c>
      <c r="AF273" s="306">
        <f t="shared" si="339"/>
        <v>0</v>
      </c>
      <c r="AG273" s="306">
        <f t="shared" si="339"/>
        <v>0</v>
      </c>
      <c r="AH273" s="306">
        <f t="shared" si="339"/>
        <v>0</v>
      </c>
      <c r="AI273" s="306">
        <f t="shared" si="339"/>
        <v>0</v>
      </c>
      <c r="AJ273" s="306">
        <f t="shared" si="339"/>
        <v>0</v>
      </c>
      <c r="AK273" s="306">
        <f t="shared" si="339"/>
        <v>0</v>
      </c>
      <c r="AL273" s="306">
        <f t="shared" si="339"/>
        <v>0</v>
      </c>
      <c r="AM273" s="306">
        <f t="shared" si="339"/>
        <v>0</v>
      </c>
      <c r="AN273" s="306">
        <f t="shared" si="339"/>
        <v>0</v>
      </c>
      <c r="AO273" s="306">
        <f t="shared" si="339"/>
        <v>0</v>
      </c>
      <c r="AP273" s="306">
        <f t="shared" si="339"/>
        <v>0</v>
      </c>
      <c r="AQ273" s="306">
        <f t="shared" si="339"/>
        <v>0</v>
      </c>
      <c r="AR273" s="306">
        <f t="shared" si="339"/>
        <v>0</v>
      </c>
    </row>
    <row r="274" spans="1:44" s="162" customFormat="1" x14ac:dyDescent="0.2">
      <c r="A274" s="123">
        <v>20</v>
      </c>
      <c r="B274" s="441">
        <f t="shared" si="284"/>
        <v>20</v>
      </c>
      <c r="C274" s="441" t="str">
        <f t="shared" si="281"/>
        <v>Alte cheltuieli operationale</v>
      </c>
      <c r="D274" s="645">
        <f t="shared" si="250"/>
        <v>0</v>
      </c>
      <c r="E274" s="306">
        <f t="shared" ref="E274" si="340">E154-E60</f>
        <v>0</v>
      </c>
      <c r="F274" s="306">
        <f t="shared" ref="F274:T274" si="341">F154-F60</f>
        <v>0</v>
      </c>
      <c r="G274" s="306">
        <f t="shared" si="341"/>
        <v>0</v>
      </c>
      <c r="H274" s="306">
        <f t="shared" si="341"/>
        <v>0</v>
      </c>
      <c r="I274" s="306">
        <f t="shared" si="341"/>
        <v>0</v>
      </c>
      <c r="J274" s="306">
        <f t="shared" si="341"/>
        <v>0</v>
      </c>
      <c r="K274" s="306">
        <f t="shared" si="341"/>
        <v>0</v>
      </c>
      <c r="L274" s="306">
        <f t="shared" si="341"/>
        <v>0</v>
      </c>
      <c r="M274" s="306">
        <f t="shared" si="341"/>
        <v>0</v>
      </c>
      <c r="N274" s="306">
        <f t="shared" si="341"/>
        <v>0</v>
      </c>
      <c r="O274" s="306">
        <f t="shared" si="341"/>
        <v>0</v>
      </c>
      <c r="P274" s="306">
        <f t="shared" si="341"/>
        <v>0</v>
      </c>
      <c r="Q274" s="306">
        <f t="shared" si="341"/>
        <v>0</v>
      </c>
      <c r="R274" s="306">
        <f t="shared" si="341"/>
        <v>0</v>
      </c>
      <c r="S274" s="306">
        <f t="shared" si="341"/>
        <v>0</v>
      </c>
      <c r="T274" s="306">
        <f t="shared" si="341"/>
        <v>0</v>
      </c>
      <c r="U274" s="306">
        <f t="shared" ref="U274:AR274" si="342">U154-U60</f>
        <v>0</v>
      </c>
      <c r="V274" s="306">
        <f t="shared" si="342"/>
        <v>0</v>
      </c>
      <c r="W274" s="306">
        <f t="shared" si="342"/>
        <v>0</v>
      </c>
      <c r="X274" s="306">
        <f t="shared" si="342"/>
        <v>0</v>
      </c>
      <c r="Y274" s="306">
        <f t="shared" si="342"/>
        <v>0</v>
      </c>
      <c r="Z274" s="306">
        <f t="shared" si="342"/>
        <v>0</v>
      </c>
      <c r="AA274" s="306">
        <f t="shared" si="342"/>
        <v>0</v>
      </c>
      <c r="AB274" s="306">
        <f t="shared" si="342"/>
        <v>0</v>
      </c>
      <c r="AC274" s="306">
        <f t="shared" si="342"/>
        <v>0</v>
      </c>
      <c r="AD274" s="306">
        <f t="shared" si="342"/>
        <v>0</v>
      </c>
      <c r="AE274" s="306">
        <f t="shared" si="342"/>
        <v>0</v>
      </c>
      <c r="AF274" s="306">
        <f t="shared" si="342"/>
        <v>0</v>
      </c>
      <c r="AG274" s="306">
        <f t="shared" si="342"/>
        <v>0</v>
      </c>
      <c r="AH274" s="306">
        <f t="shared" si="342"/>
        <v>0</v>
      </c>
      <c r="AI274" s="306">
        <f t="shared" si="342"/>
        <v>0</v>
      </c>
      <c r="AJ274" s="306">
        <f t="shared" si="342"/>
        <v>0</v>
      </c>
      <c r="AK274" s="306">
        <f t="shared" si="342"/>
        <v>0</v>
      </c>
      <c r="AL274" s="306">
        <f t="shared" si="342"/>
        <v>0</v>
      </c>
      <c r="AM274" s="306">
        <f t="shared" si="342"/>
        <v>0</v>
      </c>
      <c r="AN274" s="306">
        <f t="shared" si="342"/>
        <v>0</v>
      </c>
      <c r="AO274" s="306">
        <f t="shared" si="342"/>
        <v>0</v>
      </c>
      <c r="AP274" s="306">
        <f t="shared" si="342"/>
        <v>0</v>
      </c>
      <c r="AQ274" s="306">
        <f t="shared" si="342"/>
        <v>0</v>
      </c>
      <c r="AR274" s="306">
        <f t="shared" si="342"/>
        <v>0</v>
      </c>
    </row>
    <row r="275" spans="1:44" s="162" customFormat="1" x14ac:dyDescent="0.2">
      <c r="A275" s="123">
        <v>21</v>
      </c>
      <c r="B275" s="441">
        <f t="shared" si="284"/>
        <v>21</v>
      </c>
      <c r="C275" s="441" t="str">
        <f t="shared" si="281"/>
        <v>Cheltuieli cu pregătirea profesională</v>
      </c>
      <c r="D275" s="645">
        <f t="shared" si="250"/>
        <v>0</v>
      </c>
      <c r="E275" s="306">
        <f t="shared" ref="E275" si="343">E155-E61</f>
        <v>0</v>
      </c>
      <c r="F275" s="306">
        <f t="shared" ref="F275:T275" si="344">F155-F61</f>
        <v>0</v>
      </c>
      <c r="G275" s="306">
        <f t="shared" si="344"/>
        <v>0</v>
      </c>
      <c r="H275" s="306">
        <f t="shared" si="344"/>
        <v>0</v>
      </c>
      <c r="I275" s="306">
        <f t="shared" si="344"/>
        <v>0</v>
      </c>
      <c r="J275" s="306">
        <f t="shared" si="344"/>
        <v>0</v>
      </c>
      <c r="K275" s="306">
        <f t="shared" si="344"/>
        <v>0</v>
      </c>
      <c r="L275" s="306">
        <f t="shared" si="344"/>
        <v>0</v>
      </c>
      <c r="M275" s="306">
        <f t="shared" si="344"/>
        <v>0</v>
      </c>
      <c r="N275" s="306">
        <f t="shared" si="344"/>
        <v>0</v>
      </c>
      <c r="O275" s="306">
        <f t="shared" si="344"/>
        <v>0</v>
      </c>
      <c r="P275" s="306">
        <f t="shared" si="344"/>
        <v>0</v>
      </c>
      <c r="Q275" s="306">
        <f t="shared" si="344"/>
        <v>0</v>
      </c>
      <c r="R275" s="306">
        <f t="shared" si="344"/>
        <v>0</v>
      </c>
      <c r="S275" s="306">
        <f t="shared" si="344"/>
        <v>0</v>
      </c>
      <c r="T275" s="306">
        <f t="shared" si="344"/>
        <v>0</v>
      </c>
      <c r="U275" s="306">
        <f t="shared" ref="U275:AR275" si="345">U155-U61</f>
        <v>0</v>
      </c>
      <c r="V275" s="306">
        <f t="shared" si="345"/>
        <v>0</v>
      </c>
      <c r="W275" s="306">
        <f t="shared" si="345"/>
        <v>0</v>
      </c>
      <c r="X275" s="306">
        <f t="shared" si="345"/>
        <v>0</v>
      </c>
      <c r="Y275" s="306">
        <f t="shared" si="345"/>
        <v>0</v>
      </c>
      <c r="Z275" s="306">
        <f t="shared" si="345"/>
        <v>0</v>
      </c>
      <c r="AA275" s="306">
        <f t="shared" si="345"/>
        <v>0</v>
      </c>
      <c r="AB275" s="306">
        <f t="shared" si="345"/>
        <v>0</v>
      </c>
      <c r="AC275" s="306">
        <f t="shared" si="345"/>
        <v>0</v>
      </c>
      <c r="AD275" s="306">
        <f t="shared" si="345"/>
        <v>0</v>
      </c>
      <c r="AE275" s="306">
        <f t="shared" si="345"/>
        <v>0</v>
      </c>
      <c r="AF275" s="306">
        <f t="shared" si="345"/>
        <v>0</v>
      </c>
      <c r="AG275" s="306">
        <f t="shared" si="345"/>
        <v>0</v>
      </c>
      <c r="AH275" s="306">
        <f t="shared" si="345"/>
        <v>0</v>
      </c>
      <c r="AI275" s="306">
        <f t="shared" si="345"/>
        <v>0</v>
      </c>
      <c r="AJ275" s="306">
        <f t="shared" si="345"/>
        <v>0</v>
      </c>
      <c r="AK275" s="306">
        <f t="shared" si="345"/>
        <v>0</v>
      </c>
      <c r="AL275" s="306">
        <f t="shared" si="345"/>
        <v>0</v>
      </c>
      <c r="AM275" s="306">
        <f t="shared" si="345"/>
        <v>0</v>
      </c>
      <c r="AN275" s="306">
        <f t="shared" si="345"/>
        <v>0</v>
      </c>
      <c r="AO275" s="306">
        <f t="shared" si="345"/>
        <v>0</v>
      </c>
      <c r="AP275" s="306">
        <f t="shared" si="345"/>
        <v>0</v>
      </c>
      <c r="AQ275" s="306">
        <f t="shared" si="345"/>
        <v>0</v>
      </c>
      <c r="AR275" s="306">
        <f t="shared" si="345"/>
        <v>0</v>
      </c>
    </row>
    <row r="276" spans="1:44" s="162" customFormat="1" ht="22.5" x14ac:dyDescent="0.2">
      <c r="A276" s="123">
        <v>22</v>
      </c>
      <c r="B276" s="441">
        <f t="shared" si="284"/>
        <v>22</v>
      </c>
      <c r="C276" s="441" t="str">
        <f t="shared" si="281"/>
        <v>Cheltuieli cu evaluarea periodică a elevilor</v>
      </c>
      <c r="D276" s="645">
        <f t="shared" si="250"/>
        <v>0</v>
      </c>
      <c r="E276" s="306">
        <f t="shared" ref="E276" si="346">E156-E62</f>
        <v>0</v>
      </c>
      <c r="F276" s="306">
        <f t="shared" ref="F276:T276" si="347">F156-F62</f>
        <v>0</v>
      </c>
      <c r="G276" s="306">
        <f t="shared" si="347"/>
        <v>0</v>
      </c>
      <c r="H276" s="306">
        <f t="shared" si="347"/>
        <v>0</v>
      </c>
      <c r="I276" s="306">
        <f t="shared" si="347"/>
        <v>0</v>
      </c>
      <c r="J276" s="306">
        <f t="shared" si="347"/>
        <v>0</v>
      </c>
      <c r="K276" s="306">
        <f t="shared" si="347"/>
        <v>0</v>
      </c>
      <c r="L276" s="306">
        <f t="shared" si="347"/>
        <v>0</v>
      </c>
      <c r="M276" s="306">
        <f t="shared" si="347"/>
        <v>0</v>
      </c>
      <c r="N276" s="306">
        <f t="shared" si="347"/>
        <v>0</v>
      </c>
      <c r="O276" s="306">
        <f t="shared" si="347"/>
        <v>0</v>
      </c>
      <c r="P276" s="306">
        <f t="shared" si="347"/>
        <v>0</v>
      </c>
      <c r="Q276" s="306">
        <f t="shared" si="347"/>
        <v>0</v>
      </c>
      <c r="R276" s="306">
        <f t="shared" si="347"/>
        <v>0</v>
      </c>
      <c r="S276" s="306">
        <f t="shared" si="347"/>
        <v>0</v>
      </c>
      <c r="T276" s="306">
        <f t="shared" si="347"/>
        <v>0</v>
      </c>
      <c r="U276" s="306">
        <f t="shared" ref="U276:AR276" si="348">U156-U62</f>
        <v>0</v>
      </c>
      <c r="V276" s="306">
        <f t="shared" si="348"/>
        <v>0</v>
      </c>
      <c r="W276" s="306">
        <f t="shared" si="348"/>
        <v>0</v>
      </c>
      <c r="X276" s="306">
        <f t="shared" si="348"/>
        <v>0</v>
      </c>
      <c r="Y276" s="306">
        <f t="shared" si="348"/>
        <v>0</v>
      </c>
      <c r="Z276" s="306">
        <f t="shared" si="348"/>
        <v>0</v>
      </c>
      <c r="AA276" s="306">
        <f t="shared" si="348"/>
        <v>0</v>
      </c>
      <c r="AB276" s="306">
        <f t="shared" si="348"/>
        <v>0</v>
      </c>
      <c r="AC276" s="306">
        <f t="shared" si="348"/>
        <v>0</v>
      </c>
      <c r="AD276" s="306">
        <f t="shared" si="348"/>
        <v>0</v>
      </c>
      <c r="AE276" s="306">
        <f t="shared" si="348"/>
        <v>0</v>
      </c>
      <c r="AF276" s="306">
        <f t="shared" si="348"/>
        <v>0</v>
      </c>
      <c r="AG276" s="306">
        <f t="shared" si="348"/>
        <v>0</v>
      </c>
      <c r="AH276" s="306">
        <f t="shared" si="348"/>
        <v>0</v>
      </c>
      <c r="AI276" s="306">
        <f t="shared" si="348"/>
        <v>0</v>
      </c>
      <c r="AJ276" s="306">
        <f t="shared" si="348"/>
        <v>0</v>
      </c>
      <c r="AK276" s="306">
        <f t="shared" si="348"/>
        <v>0</v>
      </c>
      <c r="AL276" s="306">
        <f t="shared" si="348"/>
        <v>0</v>
      </c>
      <c r="AM276" s="306">
        <f t="shared" si="348"/>
        <v>0</v>
      </c>
      <c r="AN276" s="306">
        <f t="shared" si="348"/>
        <v>0</v>
      </c>
      <c r="AO276" s="306">
        <f t="shared" si="348"/>
        <v>0</v>
      </c>
      <c r="AP276" s="306">
        <f t="shared" si="348"/>
        <v>0</v>
      </c>
      <c r="AQ276" s="306">
        <f t="shared" si="348"/>
        <v>0</v>
      </c>
      <c r="AR276" s="306">
        <f t="shared" si="348"/>
        <v>0</v>
      </c>
    </row>
    <row r="277" spans="1:44" s="162" customFormat="1" ht="45" x14ac:dyDescent="0.2">
      <c r="A277" s="123">
        <v>23</v>
      </c>
      <c r="B277" s="441">
        <f t="shared" si="284"/>
        <v>23</v>
      </c>
      <c r="C277" s="441" t="str">
        <f t="shared" si="281"/>
        <v>Cheltuieli pentru asigurarea securității și sănătății în muncă, pentru personalul
angajat, preșcolari și elevi;</v>
      </c>
      <c r="D277" s="645">
        <f t="shared" si="250"/>
        <v>0</v>
      </c>
      <c r="E277" s="306">
        <f t="shared" ref="E277" si="349">E157-E63</f>
        <v>0</v>
      </c>
      <c r="F277" s="306">
        <f t="shared" ref="F277:T277" si="350">F157-F63</f>
        <v>0</v>
      </c>
      <c r="G277" s="306">
        <f t="shared" si="350"/>
        <v>0</v>
      </c>
      <c r="H277" s="306">
        <f t="shared" si="350"/>
        <v>0</v>
      </c>
      <c r="I277" s="306">
        <f t="shared" si="350"/>
        <v>0</v>
      </c>
      <c r="J277" s="306">
        <f t="shared" si="350"/>
        <v>0</v>
      </c>
      <c r="K277" s="306">
        <f t="shared" si="350"/>
        <v>0</v>
      </c>
      <c r="L277" s="306">
        <f t="shared" si="350"/>
        <v>0</v>
      </c>
      <c r="M277" s="306">
        <f t="shared" si="350"/>
        <v>0</v>
      </c>
      <c r="N277" s="306">
        <f t="shared" si="350"/>
        <v>0</v>
      </c>
      <c r="O277" s="306">
        <f t="shared" si="350"/>
        <v>0</v>
      </c>
      <c r="P277" s="306">
        <f t="shared" si="350"/>
        <v>0</v>
      </c>
      <c r="Q277" s="306">
        <f t="shared" si="350"/>
        <v>0</v>
      </c>
      <c r="R277" s="306">
        <f t="shared" si="350"/>
        <v>0</v>
      </c>
      <c r="S277" s="306">
        <f t="shared" si="350"/>
        <v>0</v>
      </c>
      <c r="T277" s="306">
        <f t="shared" si="350"/>
        <v>0</v>
      </c>
      <c r="U277" s="306">
        <f t="shared" ref="U277:AR277" si="351">U157-U63</f>
        <v>0</v>
      </c>
      <c r="V277" s="306">
        <f t="shared" si="351"/>
        <v>0</v>
      </c>
      <c r="W277" s="306">
        <f t="shared" si="351"/>
        <v>0</v>
      </c>
      <c r="X277" s="306">
        <f t="shared" si="351"/>
        <v>0</v>
      </c>
      <c r="Y277" s="306">
        <f t="shared" si="351"/>
        <v>0</v>
      </c>
      <c r="Z277" s="306">
        <f t="shared" si="351"/>
        <v>0</v>
      </c>
      <c r="AA277" s="306">
        <f t="shared" si="351"/>
        <v>0</v>
      </c>
      <c r="AB277" s="306">
        <f t="shared" si="351"/>
        <v>0</v>
      </c>
      <c r="AC277" s="306">
        <f t="shared" si="351"/>
        <v>0</v>
      </c>
      <c r="AD277" s="306">
        <f t="shared" si="351"/>
        <v>0</v>
      </c>
      <c r="AE277" s="306">
        <f t="shared" si="351"/>
        <v>0</v>
      </c>
      <c r="AF277" s="306">
        <f t="shared" si="351"/>
        <v>0</v>
      </c>
      <c r="AG277" s="306">
        <f t="shared" si="351"/>
        <v>0</v>
      </c>
      <c r="AH277" s="306">
        <f t="shared" si="351"/>
        <v>0</v>
      </c>
      <c r="AI277" s="306">
        <f t="shared" si="351"/>
        <v>0</v>
      </c>
      <c r="AJ277" s="306">
        <f t="shared" si="351"/>
        <v>0</v>
      </c>
      <c r="AK277" s="306">
        <f t="shared" si="351"/>
        <v>0</v>
      </c>
      <c r="AL277" s="306">
        <f t="shared" si="351"/>
        <v>0</v>
      </c>
      <c r="AM277" s="306">
        <f t="shared" si="351"/>
        <v>0</v>
      </c>
      <c r="AN277" s="306">
        <f t="shared" si="351"/>
        <v>0</v>
      </c>
      <c r="AO277" s="306">
        <f t="shared" si="351"/>
        <v>0</v>
      </c>
      <c r="AP277" s="306">
        <f t="shared" si="351"/>
        <v>0</v>
      </c>
      <c r="AQ277" s="306">
        <f t="shared" si="351"/>
        <v>0</v>
      </c>
      <c r="AR277" s="306">
        <f t="shared" si="351"/>
        <v>0</v>
      </c>
    </row>
    <row r="278" spans="1:44" s="162" customFormat="1" x14ac:dyDescent="0.2">
      <c r="A278" s="123">
        <v>24</v>
      </c>
      <c r="B278" s="441">
        <f t="shared" si="284"/>
        <v>24</v>
      </c>
      <c r="C278" s="441" t="str">
        <f t="shared" si="281"/>
        <v>Cheltuieli cu bursele elevilor;</v>
      </c>
      <c r="D278" s="645">
        <f t="shared" si="250"/>
        <v>0</v>
      </c>
      <c r="E278" s="306">
        <f t="shared" ref="E278" si="352">E158-E64</f>
        <v>0</v>
      </c>
      <c r="F278" s="306">
        <f t="shared" ref="F278:T278" si="353">F158-F64</f>
        <v>0</v>
      </c>
      <c r="G278" s="306">
        <f t="shared" si="353"/>
        <v>0</v>
      </c>
      <c r="H278" s="306">
        <f t="shared" si="353"/>
        <v>0</v>
      </c>
      <c r="I278" s="306">
        <f t="shared" si="353"/>
        <v>0</v>
      </c>
      <c r="J278" s="306">
        <f t="shared" si="353"/>
        <v>0</v>
      </c>
      <c r="K278" s="306">
        <f t="shared" si="353"/>
        <v>0</v>
      </c>
      <c r="L278" s="306">
        <f t="shared" si="353"/>
        <v>0</v>
      </c>
      <c r="M278" s="306">
        <f t="shared" si="353"/>
        <v>0</v>
      </c>
      <c r="N278" s="306">
        <f t="shared" si="353"/>
        <v>0</v>
      </c>
      <c r="O278" s="306">
        <f t="shared" si="353"/>
        <v>0</v>
      </c>
      <c r="P278" s="306">
        <f t="shared" si="353"/>
        <v>0</v>
      </c>
      <c r="Q278" s="306">
        <f t="shared" si="353"/>
        <v>0</v>
      </c>
      <c r="R278" s="306">
        <f t="shared" si="353"/>
        <v>0</v>
      </c>
      <c r="S278" s="306">
        <f t="shared" si="353"/>
        <v>0</v>
      </c>
      <c r="T278" s="306">
        <f t="shared" si="353"/>
        <v>0</v>
      </c>
      <c r="U278" s="306">
        <f t="shared" ref="U278:AR278" si="354">U158-U64</f>
        <v>0</v>
      </c>
      <c r="V278" s="306">
        <f t="shared" si="354"/>
        <v>0</v>
      </c>
      <c r="W278" s="306">
        <f t="shared" si="354"/>
        <v>0</v>
      </c>
      <c r="X278" s="306">
        <f t="shared" si="354"/>
        <v>0</v>
      </c>
      <c r="Y278" s="306">
        <f t="shared" si="354"/>
        <v>0</v>
      </c>
      <c r="Z278" s="306">
        <f t="shared" si="354"/>
        <v>0</v>
      </c>
      <c r="AA278" s="306">
        <f t="shared" si="354"/>
        <v>0</v>
      </c>
      <c r="AB278" s="306">
        <f t="shared" si="354"/>
        <v>0</v>
      </c>
      <c r="AC278" s="306">
        <f t="shared" si="354"/>
        <v>0</v>
      </c>
      <c r="AD278" s="306">
        <f t="shared" si="354"/>
        <v>0</v>
      </c>
      <c r="AE278" s="306">
        <f t="shared" si="354"/>
        <v>0</v>
      </c>
      <c r="AF278" s="306">
        <f t="shared" si="354"/>
        <v>0</v>
      </c>
      <c r="AG278" s="306">
        <f t="shared" si="354"/>
        <v>0</v>
      </c>
      <c r="AH278" s="306">
        <f t="shared" si="354"/>
        <v>0</v>
      </c>
      <c r="AI278" s="306">
        <f t="shared" si="354"/>
        <v>0</v>
      </c>
      <c r="AJ278" s="306">
        <f t="shared" si="354"/>
        <v>0</v>
      </c>
      <c r="AK278" s="306">
        <f t="shared" si="354"/>
        <v>0</v>
      </c>
      <c r="AL278" s="306">
        <f t="shared" si="354"/>
        <v>0</v>
      </c>
      <c r="AM278" s="306">
        <f t="shared" si="354"/>
        <v>0</v>
      </c>
      <c r="AN278" s="306">
        <f t="shared" si="354"/>
        <v>0</v>
      </c>
      <c r="AO278" s="306">
        <f t="shared" si="354"/>
        <v>0</v>
      </c>
      <c r="AP278" s="306">
        <f t="shared" si="354"/>
        <v>0</v>
      </c>
      <c r="AQ278" s="306">
        <f t="shared" si="354"/>
        <v>0</v>
      </c>
      <c r="AR278" s="306">
        <f t="shared" si="354"/>
        <v>0</v>
      </c>
    </row>
    <row r="279" spans="1:44" s="162" customFormat="1" x14ac:dyDescent="0.2">
      <c r="A279" s="123">
        <v>25</v>
      </c>
      <c r="B279" s="441">
        <f t="shared" si="284"/>
        <v>25</v>
      </c>
      <c r="C279" s="441" t="str">
        <f t="shared" si="281"/>
        <v>Cheltuieli pentru transportul elevilor;</v>
      </c>
      <c r="D279" s="645">
        <f t="shared" si="250"/>
        <v>0</v>
      </c>
      <c r="E279" s="306">
        <f t="shared" ref="E279" si="355">E159-E65</f>
        <v>0</v>
      </c>
      <c r="F279" s="306">
        <f t="shared" ref="F279:T279" si="356">F159-F65</f>
        <v>0</v>
      </c>
      <c r="G279" s="306">
        <f t="shared" si="356"/>
        <v>0</v>
      </c>
      <c r="H279" s="306">
        <f t="shared" si="356"/>
        <v>0</v>
      </c>
      <c r="I279" s="306">
        <f t="shared" si="356"/>
        <v>0</v>
      </c>
      <c r="J279" s="306">
        <f t="shared" si="356"/>
        <v>0</v>
      </c>
      <c r="K279" s="306">
        <f t="shared" si="356"/>
        <v>0</v>
      </c>
      <c r="L279" s="306">
        <f t="shared" si="356"/>
        <v>0</v>
      </c>
      <c r="M279" s="306">
        <f t="shared" si="356"/>
        <v>0</v>
      </c>
      <c r="N279" s="306">
        <f t="shared" si="356"/>
        <v>0</v>
      </c>
      <c r="O279" s="306">
        <f t="shared" si="356"/>
        <v>0</v>
      </c>
      <c r="P279" s="306">
        <f t="shared" si="356"/>
        <v>0</v>
      </c>
      <c r="Q279" s="306">
        <f t="shared" si="356"/>
        <v>0</v>
      </c>
      <c r="R279" s="306">
        <f t="shared" si="356"/>
        <v>0</v>
      </c>
      <c r="S279" s="306">
        <f t="shared" si="356"/>
        <v>0</v>
      </c>
      <c r="T279" s="306">
        <f t="shared" si="356"/>
        <v>0</v>
      </c>
      <c r="U279" s="306">
        <f t="shared" ref="U279:AR279" si="357">U159-U65</f>
        <v>0</v>
      </c>
      <c r="V279" s="306">
        <f t="shared" si="357"/>
        <v>0</v>
      </c>
      <c r="W279" s="306">
        <f t="shared" si="357"/>
        <v>0</v>
      </c>
      <c r="X279" s="306">
        <f t="shared" si="357"/>
        <v>0</v>
      </c>
      <c r="Y279" s="306">
        <f t="shared" si="357"/>
        <v>0</v>
      </c>
      <c r="Z279" s="306">
        <f t="shared" si="357"/>
        <v>0</v>
      </c>
      <c r="AA279" s="306">
        <f t="shared" si="357"/>
        <v>0</v>
      </c>
      <c r="AB279" s="306">
        <f t="shared" si="357"/>
        <v>0</v>
      </c>
      <c r="AC279" s="306">
        <f t="shared" si="357"/>
        <v>0</v>
      </c>
      <c r="AD279" s="306">
        <f t="shared" si="357"/>
        <v>0</v>
      </c>
      <c r="AE279" s="306">
        <f t="shared" si="357"/>
        <v>0</v>
      </c>
      <c r="AF279" s="306">
        <f t="shared" si="357"/>
        <v>0</v>
      </c>
      <c r="AG279" s="306">
        <f t="shared" si="357"/>
        <v>0</v>
      </c>
      <c r="AH279" s="306">
        <f t="shared" si="357"/>
        <v>0</v>
      </c>
      <c r="AI279" s="306">
        <f t="shared" si="357"/>
        <v>0</v>
      </c>
      <c r="AJ279" s="306">
        <f t="shared" si="357"/>
        <v>0</v>
      </c>
      <c r="AK279" s="306">
        <f t="shared" si="357"/>
        <v>0</v>
      </c>
      <c r="AL279" s="306">
        <f t="shared" si="357"/>
        <v>0</v>
      </c>
      <c r="AM279" s="306">
        <f t="shared" si="357"/>
        <v>0</v>
      </c>
      <c r="AN279" s="306">
        <f t="shared" si="357"/>
        <v>0</v>
      </c>
      <c r="AO279" s="306">
        <f t="shared" si="357"/>
        <v>0</v>
      </c>
      <c r="AP279" s="306">
        <f t="shared" si="357"/>
        <v>0</v>
      </c>
      <c r="AQ279" s="306">
        <f t="shared" si="357"/>
        <v>0</v>
      </c>
      <c r="AR279" s="306">
        <f t="shared" si="357"/>
        <v>0</v>
      </c>
    </row>
    <row r="280" spans="1:44" s="162" customFormat="1" ht="33.75" x14ac:dyDescent="0.2">
      <c r="A280" s="123">
        <v>26</v>
      </c>
      <c r="B280" s="441">
        <f t="shared" si="284"/>
        <v>26</v>
      </c>
      <c r="C280" s="441" t="str">
        <f t="shared" si="281"/>
        <v>Cheltuielile pentru naveta cadrelor didactice și a personalului didactic auxiliar;</v>
      </c>
      <c r="D280" s="645">
        <f t="shared" si="250"/>
        <v>0</v>
      </c>
      <c r="E280" s="306">
        <f t="shared" ref="E280" si="358">E160-E66</f>
        <v>0</v>
      </c>
      <c r="F280" s="306">
        <f t="shared" ref="F280:T280" si="359">F160-F66</f>
        <v>0</v>
      </c>
      <c r="G280" s="306">
        <f t="shared" si="359"/>
        <v>0</v>
      </c>
      <c r="H280" s="306">
        <f t="shared" si="359"/>
        <v>0</v>
      </c>
      <c r="I280" s="306">
        <f t="shared" si="359"/>
        <v>0</v>
      </c>
      <c r="J280" s="306">
        <f t="shared" si="359"/>
        <v>0</v>
      </c>
      <c r="K280" s="306">
        <f t="shared" si="359"/>
        <v>0</v>
      </c>
      <c r="L280" s="306">
        <f t="shared" si="359"/>
        <v>0</v>
      </c>
      <c r="M280" s="306">
        <f t="shared" si="359"/>
        <v>0</v>
      </c>
      <c r="N280" s="306">
        <f t="shared" si="359"/>
        <v>0</v>
      </c>
      <c r="O280" s="306">
        <f t="shared" si="359"/>
        <v>0</v>
      </c>
      <c r="P280" s="306">
        <f t="shared" si="359"/>
        <v>0</v>
      </c>
      <c r="Q280" s="306">
        <f t="shared" si="359"/>
        <v>0</v>
      </c>
      <c r="R280" s="306">
        <f t="shared" si="359"/>
        <v>0</v>
      </c>
      <c r="S280" s="306">
        <f t="shared" si="359"/>
        <v>0</v>
      </c>
      <c r="T280" s="306">
        <f t="shared" si="359"/>
        <v>0</v>
      </c>
      <c r="U280" s="306">
        <f t="shared" ref="U280:AR280" si="360">U160-U66</f>
        <v>0</v>
      </c>
      <c r="V280" s="306">
        <f t="shared" si="360"/>
        <v>0</v>
      </c>
      <c r="W280" s="306">
        <f t="shared" si="360"/>
        <v>0</v>
      </c>
      <c r="X280" s="306">
        <f t="shared" si="360"/>
        <v>0</v>
      </c>
      <c r="Y280" s="306">
        <f t="shared" si="360"/>
        <v>0</v>
      </c>
      <c r="Z280" s="306">
        <f t="shared" si="360"/>
        <v>0</v>
      </c>
      <c r="AA280" s="306">
        <f t="shared" si="360"/>
        <v>0</v>
      </c>
      <c r="AB280" s="306">
        <f t="shared" si="360"/>
        <v>0</v>
      </c>
      <c r="AC280" s="306">
        <f t="shared" si="360"/>
        <v>0</v>
      </c>
      <c r="AD280" s="306">
        <f t="shared" si="360"/>
        <v>0</v>
      </c>
      <c r="AE280" s="306">
        <f t="shared" si="360"/>
        <v>0</v>
      </c>
      <c r="AF280" s="306">
        <f t="shared" si="360"/>
        <v>0</v>
      </c>
      <c r="AG280" s="306">
        <f t="shared" si="360"/>
        <v>0</v>
      </c>
      <c r="AH280" s="306">
        <f t="shared" si="360"/>
        <v>0</v>
      </c>
      <c r="AI280" s="306">
        <f t="shared" si="360"/>
        <v>0</v>
      </c>
      <c r="AJ280" s="306">
        <f t="shared" si="360"/>
        <v>0</v>
      </c>
      <c r="AK280" s="306">
        <f t="shared" si="360"/>
        <v>0</v>
      </c>
      <c r="AL280" s="306">
        <f t="shared" si="360"/>
        <v>0</v>
      </c>
      <c r="AM280" s="306">
        <f t="shared" si="360"/>
        <v>0</v>
      </c>
      <c r="AN280" s="306">
        <f t="shared" si="360"/>
        <v>0</v>
      </c>
      <c r="AO280" s="306">
        <f t="shared" si="360"/>
        <v>0</v>
      </c>
      <c r="AP280" s="306">
        <f t="shared" si="360"/>
        <v>0</v>
      </c>
      <c r="AQ280" s="306">
        <f t="shared" si="360"/>
        <v>0</v>
      </c>
      <c r="AR280" s="306">
        <f t="shared" si="360"/>
        <v>0</v>
      </c>
    </row>
    <row r="281" spans="1:44" s="162" customFormat="1" ht="67.5" x14ac:dyDescent="0.2">
      <c r="A281" s="123">
        <v>27</v>
      </c>
      <c r="B281" s="441">
        <f t="shared" si="284"/>
        <v>27</v>
      </c>
      <c r="C281" s="441" t="str">
        <f t="shared" si="281"/>
        <v>Cheltuieli pentru examinarea medicală obligatorie periodică a salariaților din
învățământul preuniversitar, cu excepția celor care, potrivit legii, se
efectuează gratuit;</v>
      </c>
      <c r="D281" s="645">
        <f t="shared" si="250"/>
        <v>0</v>
      </c>
      <c r="E281" s="306">
        <f t="shared" ref="E281" si="361">E161-E67</f>
        <v>0</v>
      </c>
      <c r="F281" s="306">
        <f t="shared" ref="F281:T281" si="362">F161-F67</f>
        <v>0</v>
      </c>
      <c r="G281" s="306">
        <f t="shared" si="362"/>
        <v>0</v>
      </c>
      <c r="H281" s="306">
        <f t="shared" si="362"/>
        <v>0</v>
      </c>
      <c r="I281" s="306">
        <f t="shared" si="362"/>
        <v>0</v>
      </c>
      <c r="J281" s="306">
        <f t="shared" si="362"/>
        <v>0</v>
      </c>
      <c r="K281" s="306">
        <f t="shared" si="362"/>
        <v>0</v>
      </c>
      <c r="L281" s="306">
        <f t="shared" si="362"/>
        <v>0</v>
      </c>
      <c r="M281" s="306">
        <f t="shared" si="362"/>
        <v>0</v>
      </c>
      <c r="N281" s="306">
        <f t="shared" si="362"/>
        <v>0</v>
      </c>
      <c r="O281" s="306">
        <f t="shared" si="362"/>
        <v>0</v>
      </c>
      <c r="P281" s="306">
        <f t="shared" si="362"/>
        <v>0</v>
      </c>
      <c r="Q281" s="306">
        <f t="shared" si="362"/>
        <v>0</v>
      </c>
      <c r="R281" s="306">
        <f t="shared" si="362"/>
        <v>0</v>
      </c>
      <c r="S281" s="306">
        <f t="shared" si="362"/>
        <v>0</v>
      </c>
      <c r="T281" s="306">
        <f t="shared" si="362"/>
        <v>0</v>
      </c>
      <c r="U281" s="306">
        <f t="shared" ref="U281:AR281" si="363">U161-U67</f>
        <v>0</v>
      </c>
      <c r="V281" s="306">
        <f t="shared" si="363"/>
        <v>0</v>
      </c>
      <c r="W281" s="306">
        <f t="shared" si="363"/>
        <v>0</v>
      </c>
      <c r="X281" s="306">
        <f t="shared" si="363"/>
        <v>0</v>
      </c>
      <c r="Y281" s="306">
        <f t="shared" si="363"/>
        <v>0</v>
      </c>
      <c r="Z281" s="306">
        <f t="shared" si="363"/>
        <v>0</v>
      </c>
      <c r="AA281" s="306">
        <f t="shared" si="363"/>
        <v>0</v>
      </c>
      <c r="AB281" s="306">
        <f t="shared" si="363"/>
        <v>0</v>
      </c>
      <c r="AC281" s="306">
        <f t="shared" si="363"/>
        <v>0</v>
      </c>
      <c r="AD281" s="306">
        <f t="shared" si="363"/>
        <v>0</v>
      </c>
      <c r="AE281" s="306">
        <f t="shared" si="363"/>
        <v>0</v>
      </c>
      <c r="AF281" s="306">
        <f t="shared" si="363"/>
        <v>0</v>
      </c>
      <c r="AG281" s="306">
        <f t="shared" si="363"/>
        <v>0</v>
      </c>
      <c r="AH281" s="306">
        <f t="shared" si="363"/>
        <v>0</v>
      </c>
      <c r="AI281" s="306">
        <f t="shared" si="363"/>
        <v>0</v>
      </c>
      <c r="AJ281" s="306">
        <f t="shared" si="363"/>
        <v>0</v>
      </c>
      <c r="AK281" s="306">
        <f t="shared" si="363"/>
        <v>0</v>
      </c>
      <c r="AL281" s="306">
        <f t="shared" si="363"/>
        <v>0</v>
      </c>
      <c r="AM281" s="306">
        <f t="shared" si="363"/>
        <v>0</v>
      </c>
      <c r="AN281" s="306">
        <f t="shared" si="363"/>
        <v>0</v>
      </c>
      <c r="AO281" s="306">
        <f t="shared" si="363"/>
        <v>0</v>
      </c>
      <c r="AP281" s="306">
        <f t="shared" si="363"/>
        <v>0</v>
      </c>
      <c r="AQ281" s="306">
        <f t="shared" si="363"/>
        <v>0</v>
      </c>
      <c r="AR281" s="306">
        <f t="shared" si="363"/>
        <v>0</v>
      </c>
    </row>
    <row r="282" spans="1:44" s="162" customFormat="1" ht="22.5" x14ac:dyDescent="0.2">
      <c r="A282" s="123">
        <v>28</v>
      </c>
      <c r="B282" s="441">
        <f t="shared" si="284"/>
        <v>28</v>
      </c>
      <c r="C282" s="441" t="str">
        <f t="shared" si="281"/>
        <v>Cheltuielile cu subvenții pentru internate și cantine;</v>
      </c>
      <c r="D282" s="645">
        <f t="shared" si="250"/>
        <v>0</v>
      </c>
      <c r="E282" s="306">
        <f t="shared" ref="E282" si="364">E162-E68</f>
        <v>0</v>
      </c>
      <c r="F282" s="306">
        <f t="shared" ref="F282:T282" si="365">F162-F68</f>
        <v>0</v>
      </c>
      <c r="G282" s="306">
        <f t="shared" si="365"/>
        <v>0</v>
      </c>
      <c r="H282" s="306">
        <f t="shared" si="365"/>
        <v>0</v>
      </c>
      <c r="I282" s="306">
        <f t="shared" si="365"/>
        <v>0</v>
      </c>
      <c r="J282" s="306">
        <f t="shared" si="365"/>
        <v>0</v>
      </c>
      <c r="K282" s="306">
        <f t="shared" si="365"/>
        <v>0</v>
      </c>
      <c r="L282" s="306">
        <f t="shared" si="365"/>
        <v>0</v>
      </c>
      <c r="M282" s="306">
        <f t="shared" si="365"/>
        <v>0</v>
      </c>
      <c r="N282" s="306">
        <f t="shared" si="365"/>
        <v>0</v>
      </c>
      <c r="O282" s="306">
        <f t="shared" si="365"/>
        <v>0</v>
      </c>
      <c r="P282" s="306">
        <f t="shared" si="365"/>
        <v>0</v>
      </c>
      <c r="Q282" s="306">
        <f t="shared" si="365"/>
        <v>0</v>
      </c>
      <c r="R282" s="306">
        <f t="shared" si="365"/>
        <v>0</v>
      </c>
      <c r="S282" s="306">
        <f t="shared" si="365"/>
        <v>0</v>
      </c>
      <c r="T282" s="306">
        <f t="shared" si="365"/>
        <v>0</v>
      </c>
      <c r="U282" s="306">
        <f t="shared" ref="U282:AR282" si="366">U162-U68</f>
        <v>0</v>
      </c>
      <c r="V282" s="306">
        <f t="shared" si="366"/>
        <v>0</v>
      </c>
      <c r="W282" s="306">
        <f t="shared" si="366"/>
        <v>0</v>
      </c>
      <c r="X282" s="306">
        <f t="shared" si="366"/>
        <v>0</v>
      </c>
      <c r="Y282" s="306">
        <f t="shared" si="366"/>
        <v>0</v>
      </c>
      <c r="Z282" s="306">
        <f t="shared" si="366"/>
        <v>0</v>
      </c>
      <c r="AA282" s="306">
        <f t="shared" si="366"/>
        <v>0</v>
      </c>
      <c r="AB282" s="306">
        <f t="shared" si="366"/>
        <v>0</v>
      </c>
      <c r="AC282" s="306">
        <f t="shared" si="366"/>
        <v>0</v>
      </c>
      <c r="AD282" s="306">
        <f t="shared" si="366"/>
        <v>0</v>
      </c>
      <c r="AE282" s="306">
        <f t="shared" si="366"/>
        <v>0</v>
      </c>
      <c r="AF282" s="306">
        <f t="shared" si="366"/>
        <v>0</v>
      </c>
      <c r="AG282" s="306">
        <f t="shared" si="366"/>
        <v>0</v>
      </c>
      <c r="AH282" s="306">
        <f t="shared" si="366"/>
        <v>0</v>
      </c>
      <c r="AI282" s="306">
        <f t="shared" si="366"/>
        <v>0</v>
      </c>
      <c r="AJ282" s="306">
        <f t="shared" si="366"/>
        <v>0</v>
      </c>
      <c r="AK282" s="306">
        <f t="shared" si="366"/>
        <v>0</v>
      </c>
      <c r="AL282" s="306">
        <f t="shared" si="366"/>
        <v>0</v>
      </c>
      <c r="AM282" s="306">
        <f t="shared" si="366"/>
        <v>0</v>
      </c>
      <c r="AN282" s="306">
        <f t="shared" si="366"/>
        <v>0</v>
      </c>
      <c r="AO282" s="306">
        <f t="shared" si="366"/>
        <v>0</v>
      </c>
      <c r="AP282" s="306">
        <f t="shared" si="366"/>
        <v>0</v>
      </c>
      <c r="AQ282" s="306">
        <f t="shared" si="366"/>
        <v>0</v>
      </c>
      <c r="AR282" s="306">
        <f t="shared" si="366"/>
        <v>0</v>
      </c>
    </row>
    <row r="283" spans="1:44" s="162" customFormat="1" ht="45" x14ac:dyDescent="0.2">
      <c r="A283" s="123"/>
      <c r="B283" s="441">
        <f t="shared" si="284"/>
        <v>29</v>
      </c>
      <c r="C283" s="441" t="str">
        <f t="shared" si="281"/>
        <v>cheltuieli pentru concursuri școlare și activități educative extrașcolare
organizate în cadrul sistemului de învățământ;</v>
      </c>
      <c r="D283" s="645">
        <f t="shared" si="250"/>
        <v>0</v>
      </c>
      <c r="E283" s="306">
        <f t="shared" ref="E283" si="367">E163-E69</f>
        <v>0</v>
      </c>
      <c r="F283" s="306">
        <f t="shared" ref="F283:T283" si="368">F163-F69</f>
        <v>0</v>
      </c>
      <c r="G283" s="306">
        <f t="shared" si="368"/>
        <v>0</v>
      </c>
      <c r="H283" s="306">
        <f t="shared" si="368"/>
        <v>0</v>
      </c>
      <c r="I283" s="306">
        <f t="shared" si="368"/>
        <v>0</v>
      </c>
      <c r="J283" s="306">
        <f t="shared" si="368"/>
        <v>0</v>
      </c>
      <c r="K283" s="306">
        <f t="shared" si="368"/>
        <v>0</v>
      </c>
      <c r="L283" s="306">
        <f t="shared" si="368"/>
        <v>0</v>
      </c>
      <c r="M283" s="306">
        <f t="shared" si="368"/>
        <v>0</v>
      </c>
      <c r="N283" s="306">
        <f t="shared" si="368"/>
        <v>0</v>
      </c>
      <c r="O283" s="306">
        <f t="shared" si="368"/>
        <v>0</v>
      </c>
      <c r="P283" s="306">
        <f t="shared" si="368"/>
        <v>0</v>
      </c>
      <c r="Q283" s="306">
        <f t="shared" si="368"/>
        <v>0</v>
      </c>
      <c r="R283" s="306">
        <f t="shared" si="368"/>
        <v>0</v>
      </c>
      <c r="S283" s="306">
        <f t="shared" si="368"/>
        <v>0</v>
      </c>
      <c r="T283" s="306">
        <f t="shared" si="368"/>
        <v>0</v>
      </c>
      <c r="U283" s="306">
        <f t="shared" ref="U283:AR283" si="369">U163-U69</f>
        <v>0</v>
      </c>
      <c r="V283" s="306">
        <f t="shared" si="369"/>
        <v>0</v>
      </c>
      <c r="W283" s="306">
        <f t="shared" si="369"/>
        <v>0</v>
      </c>
      <c r="X283" s="306">
        <f t="shared" si="369"/>
        <v>0</v>
      </c>
      <c r="Y283" s="306">
        <f t="shared" si="369"/>
        <v>0</v>
      </c>
      <c r="Z283" s="306">
        <f t="shared" si="369"/>
        <v>0</v>
      </c>
      <c r="AA283" s="306">
        <f t="shared" si="369"/>
        <v>0</v>
      </c>
      <c r="AB283" s="306">
        <f t="shared" si="369"/>
        <v>0</v>
      </c>
      <c r="AC283" s="306">
        <f t="shared" si="369"/>
        <v>0</v>
      </c>
      <c r="AD283" s="306">
        <f t="shared" si="369"/>
        <v>0</v>
      </c>
      <c r="AE283" s="306">
        <f t="shared" si="369"/>
        <v>0</v>
      </c>
      <c r="AF283" s="306">
        <f t="shared" si="369"/>
        <v>0</v>
      </c>
      <c r="AG283" s="306">
        <f t="shared" si="369"/>
        <v>0</v>
      </c>
      <c r="AH283" s="306">
        <f t="shared" si="369"/>
        <v>0</v>
      </c>
      <c r="AI283" s="306">
        <f t="shared" si="369"/>
        <v>0</v>
      </c>
      <c r="AJ283" s="306">
        <f t="shared" si="369"/>
        <v>0</v>
      </c>
      <c r="AK283" s="306">
        <f t="shared" si="369"/>
        <v>0</v>
      </c>
      <c r="AL283" s="306">
        <f t="shared" si="369"/>
        <v>0</v>
      </c>
      <c r="AM283" s="306">
        <f t="shared" si="369"/>
        <v>0</v>
      </c>
      <c r="AN283" s="306">
        <f t="shared" si="369"/>
        <v>0</v>
      </c>
      <c r="AO283" s="306">
        <f t="shared" si="369"/>
        <v>0</v>
      </c>
      <c r="AP283" s="306">
        <f t="shared" si="369"/>
        <v>0</v>
      </c>
      <c r="AQ283" s="306">
        <f t="shared" si="369"/>
        <v>0</v>
      </c>
      <c r="AR283" s="306">
        <f t="shared" si="369"/>
        <v>0</v>
      </c>
    </row>
    <row r="284" spans="1:44" s="162" customFormat="1" hidden="1" x14ac:dyDescent="0.2">
      <c r="A284" s="123"/>
      <c r="B284" s="441">
        <f t="shared" si="284"/>
        <v>30</v>
      </c>
      <c r="C284" s="441">
        <f t="shared" si="281"/>
        <v>0</v>
      </c>
      <c r="D284" s="645">
        <f t="shared" si="250"/>
        <v>0</v>
      </c>
      <c r="E284" s="306">
        <f t="shared" ref="E284" si="370">E164-E70</f>
        <v>0</v>
      </c>
      <c r="F284" s="306">
        <f t="shared" ref="F284:T284" si="371">F164-F70</f>
        <v>0</v>
      </c>
      <c r="G284" s="306">
        <f t="shared" si="371"/>
        <v>0</v>
      </c>
      <c r="H284" s="306">
        <f t="shared" si="371"/>
        <v>0</v>
      </c>
      <c r="I284" s="306">
        <f t="shared" si="371"/>
        <v>0</v>
      </c>
      <c r="J284" s="306">
        <f t="shared" si="371"/>
        <v>0</v>
      </c>
      <c r="K284" s="306">
        <f t="shared" si="371"/>
        <v>0</v>
      </c>
      <c r="L284" s="306">
        <f t="shared" si="371"/>
        <v>0</v>
      </c>
      <c r="M284" s="306">
        <f t="shared" si="371"/>
        <v>0</v>
      </c>
      <c r="N284" s="306">
        <f t="shared" si="371"/>
        <v>0</v>
      </c>
      <c r="O284" s="306">
        <f t="shared" si="371"/>
        <v>0</v>
      </c>
      <c r="P284" s="306">
        <f t="shared" si="371"/>
        <v>0</v>
      </c>
      <c r="Q284" s="306">
        <f t="shared" si="371"/>
        <v>0</v>
      </c>
      <c r="R284" s="306">
        <f t="shared" si="371"/>
        <v>0</v>
      </c>
      <c r="S284" s="306">
        <f t="shared" si="371"/>
        <v>0</v>
      </c>
      <c r="T284" s="306">
        <f t="shared" si="371"/>
        <v>0</v>
      </c>
      <c r="U284" s="306">
        <f t="shared" ref="U284:AR284" si="372">U164-U70</f>
        <v>0</v>
      </c>
      <c r="V284" s="306">
        <f t="shared" si="372"/>
        <v>0</v>
      </c>
      <c r="W284" s="306">
        <f t="shared" si="372"/>
        <v>0</v>
      </c>
      <c r="X284" s="306">
        <f t="shared" si="372"/>
        <v>0</v>
      </c>
      <c r="Y284" s="306">
        <f t="shared" si="372"/>
        <v>0</v>
      </c>
      <c r="Z284" s="306">
        <f t="shared" si="372"/>
        <v>0</v>
      </c>
      <c r="AA284" s="306">
        <f t="shared" si="372"/>
        <v>0</v>
      </c>
      <c r="AB284" s="306">
        <f t="shared" si="372"/>
        <v>0</v>
      </c>
      <c r="AC284" s="306">
        <f t="shared" si="372"/>
        <v>0</v>
      </c>
      <c r="AD284" s="306">
        <f t="shared" si="372"/>
        <v>0</v>
      </c>
      <c r="AE284" s="306">
        <f t="shared" si="372"/>
        <v>0</v>
      </c>
      <c r="AF284" s="306">
        <f t="shared" si="372"/>
        <v>0</v>
      </c>
      <c r="AG284" s="306">
        <f t="shared" si="372"/>
        <v>0</v>
      </c>
      <c r="AH284" s="306">
        <f t="shared" si="372"/>
        <v>0</v>
      </c>
      <c r="AI284" s="306">
        <f t="shared" si="372"/>
        <v>0</v>
      </c>
      <c r="AJ284" s="306">
        <f t="shared" si="372"/>
        <v>0</v>
      </c>
      <c r="AK284" s="306">
        <f t="shared" si="372"/>
        <v>0</v>
      </c>
      <c r="AL284" s="306">
        <f t="shared" si="372"/>
        <v>0</v>
      </c>
      <c r="AM284" s="306">
        <f t="shared" si="372"/>
        <v>0</v>
      </c>
      <c r="AN284" s="306">
        <f t="shared" si="372"/>
        <v>0</v>
      </c>
      <c r="AO284" s="306">
        <f t="shared" si="372"/>
        <v>0</v>
      </c>
      <c r="AP284" s="306">
        <f t="shared" si="372"/>
        <v>0</v>
      </c>
      <c r="AQ284" s="306">
        <f t="shared" si="372"/>
        <v>0</v>
      </c>
      <c r="AR284" s="306">
        <f t="shared" si="372"/>
        <v>0</v>
      </c>
    </row>
    <row r="285" spans="1:44" s="162" customFormat="1" ht="22.5" x14ac:dyDescent="0.2">
      <c r="A285" s="123"/>
      <c r="B285" s="441">
        <f t="shared" si="284"/>
        <v>31</v>
      </c>
      <c r="C285" s="441" t="str">
        <f t="shared" si="281"/>
        <v>Cheltuieli cu  cu medicamentele, reactivi şi materiale sanitare</v>
      </c>
      <c r="D285" s="645">
        <f t="shared" si="250"/>
        <v>0</v>
      </c>
      <c r="E285" s="306">
        <f t="shared" ref="E285" si="373">E165-E71</f>
        <v>0</v>
      </c>
      <c r="F285" s="306">
        <f t="shared" ref="F285:T285" si="374">F165-F71</f>
        <v>0</v>
      </c>
      <c r="G285" s="306">
        <f t="shared" si="374"/>
        <v>0</v>
      </c>
      <c r="H285" s="306">
        <f t="shared" si="374"/>
        <v>0</v>
      </c>
      <c r="I285" s="306">
        <f t="shared" si="374"/>
        <v>0</v>
      </c>
      <c r="J285" s="306">
        <f t="shared" si="374"/>
        <v>0</v>
      </c>
      <c r="K285" s="306">
        <f t="shared" si="374"/>
        <v>0</v>
      </c>
      <c r="L285" s="306">
        <f t="shared" si="374"/>
        <v>0</v>
      </c>
      <c r="M285" s="306">
        <f t="shared" si="374"/>
        <v>0</v>
      </c>
      <c r="N285" s="306">
        <f t="shared" si="374"/>
        <v>0</v>
      </c>
      <c r="O285" s="306">
        <f t="shared" si="374"/>
        <v>0</v>
      </c>
      <c r="P285" s="306">
        <f t="shared" si="374"/>
        <v>0</v>
      </c>
      <c r="Q285" s="306">
        <f t="shared" si="374"/>
        <v>0</v>
      </c>
      <c r="R285" s="306">
        <f t="shared" si="374"/>
        <v>0</v>
      </c>
      <c r="S285" s="306">
        <f t="shared" si="374"/>
        <v>0</v>
      </c>
      <c r="T285" s="306">
        <f t="shared" si="374"/>
        <v>0</v>
      </c>
      <c r="U285" s="306">
        <f t="shared" ref="U285:AR285" si="375">U165-U71</f>
        <v>0</v>
      </c>
      <c r="V285" s="306">
        <f t="shared" si="375"/>
        <v>0</v>
      </c>
      <c r="W285" s="306">
        <f t="shared" si="375"/>
        <v>0</v>
      </c>
      <c r="X285" s="306">
        <f t="shared" si="375"/>
        <v>0</v>
      </c>
      <c r="Y285" s="306">
        <f t="shared" si="375"/>
        <v>0</v>
      </c>
      <c r="Z285" s="306">
        <f t="shared" si="375"/>
        <v>0</v>
      </c>
      <c r="AA285" s="306">
        <f t="shared" si="375"/>
        <v>0</v>
      </c>
      <c r="AB285" s="306">
        <f t="shared" si="375"/>
        <v>0</v>
      </c>
      <c r="AC285" s="306">
        <f t="shared" si="375"/>
        <v>0</v>
      </c>
      <c r="AD285" s="306">
        <f t="shared" si="375"/>
        <v>0</v>
      </c>
      <c r="AE285" s="306">
        <f t="shared" si="375"/>
        <v>0</v>
      </c>
      <c r="AF285" s="306">
        <f t="shared" si="375"/>
        <v>0</v>
      </c>
      <c r="AG285" s="306">
        <f t="shared" si="375"/>
        <v>0</v>
      </c>
      <c r="AH285" s="306">
        <f t="shared" si="375"/>
        <v>0</v>
      </c>
      <c r="AI285" s="306">
        <f t="shared" si="375"/>
        <v>0</v>
      </c>
      <c r="AJ285" s="306">
        <f t="shared" si="375"/>
        <v>0</v>
      </c>
      <c r="AK285" s="306">
        <f t="shared" si="375"/>
        <v>0</v>
      </c>
      <c r="AL285" s="306">
        <f t="shared" si="375"/>
        <v>0</v>
      </c>
      <c r="AM285" s="306">
        <f t="shared" si="375"/>
        <v>0</v>
      </c>
      <c r="AN285" s="306">
        <f t="shared" si="375"/>
        <v>0</v>
      </c>
      <c r="AO285" s="306">
        <f t="shared" si="375"/>
        <v>0</v>
      </c>
      <c r="AP285" s="306">
        <f t="shared" si="375"/>
        <v>0</v>
      </c>
      <c r="AQ285" s="306">
        <f t="shared" si="375"/>
        <v>0</v>
      </c>
      <c r="AR285" s="306">
        <f t="shared" si="375"/>
        <v>0</v>
      </c>
    </row>
    <row r="286" spans="1:44" s="162" customFormat="1" ht="22.5" x14ac:dyDescent="0.2">
      <c r="A286" s="123"/>
      <c r="B286" s="441">
        <f t="shared" si="284"/>
        <v>32</v>
      </c>
      <c r="C286" s="441" t="str">
        <f t="shared" si="281"/>
        <v xml:space="preserve">cheltuielilor ocazionate de investigaţiile paraclinice </v>
      </c>
      <c r="D286" s="645">
        <f t="shared" si="250"/>
        <v>0</v>
      </c>
      <c r="E286" s="306">
        <f t="shared" ref="E286:T286" si="376">E166-E72</f>
        <v>0</v>
      </c>
      <c r="F286" s="306">
        <f t="shared" si="376"/>
        <v>0</v>
      </c>
      <c r="G286" s="306">
        <f t="shared" si="376"/>
        <v>0</v>
      </c>
      <c r="H286" s="306">
        <f t="shared" si="376"/>
        <v>0</v>
      </c>
      <c r="I286" s="306">
        <f t="shared" si="376"/>
        <v>0</v>
      </c>
      <c r="J286" s="306">
        <f t="shared" si="376"/>
        <v>0</v>
      </c>
      <c r="K286" s="306">
        <f t="shared" si="376"/>
        <v>0</v>
      </c>
      <c r="L286" s="306">
        <f t="shared" si="376"/>
        <v>0</v>
      </c>
      <c r="M286" s="306">
        <f t="shared" si="376"/>
        <v>0</v>
      </c>
      <c r="N286" s="306">
        <f t="shared" si="376"/>
        <v>0</v>
      </c>
      <c r="O286" s="306">
        <f t="shared" si="376"/>
        <v>0</v>
      </c>
      <c r="P286" s="306">
        <f t="shared" si="376"/>
        <v>0</v>
      </c>
      <c r="Q286" s="306">
        <f t="shared" si="376"/>
        <v>0</v>
      </c>
      <c r="R286" s="306">
        <f t="shared" si="376"/>
        <v>0</v>
      </c>
      <c r="S286" s="306">
        <f t="shared" si="376"/>
        <v>0</v>
      </c>
      <c r="T286" s="306">
        <f t="shared" si="376"/>
        <v>0</v>
      </c>
      <c r="U286" s="306">
        <f t="shared" ref="U286:AR286" si="377">U166-U72</f>
        <v>0</v>
      </c>
      <c r="V286" s="306">
        <f t="shared" si="377"/>
        <v>0</v>
      </c>
      <c r="W286" s="306">
        <f t="shared" si="377"/>
        <v>0</v>
      </c>
      <c r="X286" s="306">
        <f t="shared" si="377"/>
        <v>0</v>
      </c>
      <c r="Y286" s="306">
        <f t="shared" si="377"/>
        <v>0</v>
      </c>
      <c r="Z286" s="306">
        <f t="shared" si="377"/>
        <v>0</v>
      </c>
      <c r="AA286" s="306">
        <f t="shared" si="377"/>
        <v>0</v>
      </c>
      <c r="AB286" s="306">
        <f t="shared" si="377"/>
        <v>0</v>
      </c>
      <c r="AC286" s="306">
        <f t="shared" si="377"/>
        <v>0</v>
      </c>
      <c r="AD286" s="306">
        <f t="shared" si="377"/>
        <v>0</v>
      </c>
      <c r="AE286" s="306">
        <f t="shared" si="377"/>
        <v>0</v>
      </c>
      <c r="AF286" s="306">
        <f t="shared" si="377"/>
        <v>0</v>
      </c>
      <c r="AG286" s="306">
        <f t="shared" si="377"/>
        <v>0</v>
      </c>
      <c r="AH286" s="306">
        <f t="shared" si="377"/>
        <v>0</v>
      </c>
      <c r="AI286" s="306">
        <f t="shared" si="377"/>
        <v>0</v>
      </c>
      <c r="AJ286" s="306">
        <f t="shared" si="377"/>
        <v>0</v>
      </c>
      <c r="AK286" s="306">
        <f t="shared" si="377"/>
        <v>0</v>
      </c>
      <c r="AL286" s="306">
        <f t="shared" si="377"/>
        <v>0</v>
      </c>
      <c r="AM286" s="306">
        <f t="shared" si="377"/>
        <v>0</v>
      </c>
      <c r="AN286" s="306">
        <f t="shared" si="377"/>
        <v>0</v>
      </c>
      <c r="AO286" s="306">
        <f t="shared" si="377"/>
        <v>0</v>
      </c>
      <c r="AP286" s="306">
        <f t="shared" si="377"/>
        <v>0</v>
      </c>
      <c r="AQ286" s="306">
        <f t="shared" si="377"/>
        <v>0</v>
      </c>
      <c r="AR286" s="306">
        <f t="shared" si="377"/>
        <v>0</v>
      </c>
    </row>
    <row r="287" spans="1:44" s="162" customFormat="1" ht="33.75" x14ac:dyDescent="0.2">
      <c r="A287" s="123"/>
      <c r="B287" s="441">
        <f t="shared" si="284"/>
        <v>33</v>
      </c>
      <c r="C287" s="441" t="str">
        <f t="shared" si="281"/>
        <v>…………... ( se vor adauga linii si se vor completa conform prevederilor ghidurilor specifice)</v>
      </c>
      <c r="D287" s="645">
        <f t="shared" si="250"/>
        <v>0</v>
      </c>
      <c r="E287" s="306">
        <f t="shared" ref="E287" si="378">E167-E73</f>
        <v>0</v>
      </c>
      <c r="F287" s="306">
        <f t="shared" ref="F287:T287" si="379">F167-F73</f>
        <v>0</v>
      </c>
      <c r="G287" s="306">
        <f t="shared" si="379"/>
        <v>0</v>
      </c>
      <c r="H287" s="306">
        <f t="shared" si="379"/>
        <v>0</v>
      </c>
      <c r="I287" s="306">
        <f t="shared" si="379"/>
        <v>0</v>
      </c>
      <c r="J287" s="306">
        <f t="shared" si="379"/>
        <v>0</v>
      </c>
      <c r="K287" s="306">
        <f t="shared" si="379"/>
        <v>0</v>
      </c>
      <c r="L287" s="306">
        <f t="shared" si="379"/>
        <v>0</v>
      </c>
      <c r="M287" s="306">
        <f t="shared" si="379"/>
        <v>0</v>
      </c>
      <c r="N287" s="306">
        <f t="shared" si="379"/>
        <v>0</v>
      </c>
      <c r="O287" s="306">
        <f t="shared" si="379"/>
        <v>0</v>
      </c>
      <c r="P287" s="306">
        <f t="shared" si="379"/>
        <v>0</v>
      </c>
      <c r="Q287" s="306">
        <f t="shared" si="379"/>
        <v>0</v>
      </c>
      <c r="R287" s="306">
        <f t="shared" si="379"/>
        <v>0</v>
      </c>
      <c r="S287" s="306">
        <f t="shared" si="379"/>
        <v>0</v>
      </c>
      <c r="T287" s="306">
        <f t="shared" si="379"/>
        <v>0</v>
      </c>
      <c r="U287" s="306">
        <f t="shared" ref="U287:AR287" si="380">U167-U73</f>
        <v>0</v>
      </c>
      <c r="V287" s="306">
        <f t="shared" si="380"/>
        <v>0</v>
      </c>
      <c r="W287" s="306">
        <f t="shared" si="380"/>
        <v>0</v>
      </c>
      <c r="X287" s="306">
        <f t="shared" si="380"/>
        <v>0</v>
      </c>
      <c r="Y287" s="306">
        <f t="shared" si="380"/>
        <v>0</v>
      </c>
      <c r="Z287" s="306">
        <f t="shared" si="380"/>
        <v>0</v>
      </c>
      <c r="AA287" s="306">
        <f t="shared" si="380"/>
        <v>0</v>
      </c>
      <c r="AB287" s="306">
        <f t="shared" si="380"/>
        <v>0</v>
      </c>
      <c r="AC287" s="306">
        <f t="shared" si="380"/>
        <v>0</v>
      </c>
      <c r="AD287" s="306">
        <f t="shared" si="380"/>
        <v>0</v>
      </c>
      <c r="AE287" s="306">
        <f t="shared" si="380"/>
        <v>0</v>
      </c>
      <c r="AF287" s="306">
        <f t="shared" si="380"/>
        <v>0</v>
      </c>
      <c r="AG287" s="306">
        <f t="shared" si="380"/>
        <v>0</v>
      </c>
      <c r="AH287" s="306">
        <f t="shared" si="380"/>
        <v>0</v>
      </c>
      <c r="AI287" s="306">
        <f t="shared" si="380"/>
        <v>0</v>
      </c>
      <c r="AJ287" s="306">
        <f t="shared" si="380"/>
        <v>0</v>
      </c>
      <c r="AK287" s="306">
        <f t="shared" si="380"/>
        <v>0</v>
      </c>
      <c r="AL287" s="306">
        <f t="shared" si="380"/>
        <v>0</v>
      </c>
      <c r="AM287" s="306">
        <f t="shared" si="380"/>
        <v>0</v>
      </c>
      <c r="AN287" s="306">
        <f t="shared" si="380"/>
        <v>0</v>
      </c>
      <c r="AO287" s="306">
        <f t="shared" si="380"/>
        <v>0</v>
      </c>
      <c r="AP287" s="306">
        <f t="shared" si="380"/>
        <v>0</v>
      </c>
      <c r="AQ287" s="306">
        <f t="shared" si="380"/>
        <v>0</v>
      </c>
      <c r="AR287" s="306">
        <f t="shared" si="380"/>
        <v>0</v>
      </c>
    </row>
    <row r="288" spans="1:44" s="162" customFormat="1" ht="33.75" x14ac:dyDescent="0.2">
      <c r="A288" s="123"/>
      <c r="B288" s="441">
        <f t="shared" si="284"/>
        <v>34</v>
      </c>
      <c r="C288" s="441" t="str">
        <f t="shared" si="281"/>
        <v>………………. ( se vor adauga linii si se vor completa conform prevederilor ghidurilor specifice)</v>
      </c>
      <c r="D288" s="645">
        <f t="shared" ref="D288:D291" si="381">SUM(E288:AR288)</f>
        <v>0</v>
      </c>
      <c r="E288" s="306">
        <f t="shared" ref="E288" si="382">E168-E74</f>
        <v>0</v>
      </c>
      <c r="F288" s="306">
        <f t="shared" ref="F288:T288" si="383">F168-F74</f>
        <v>0</v>
      </c>
      <c r="G288" s="306">
        <f t="shared" si="383"/>
        <v>0</v>
      </c>
      <c r="H288" s="306">
        <f t="shared" si="383"/>
        <v>0</v>
      </c>
      <c r="I288" s="306">
        <f t="shared" si="383"/>
        <v>0</v>
      </c>
      <c r="J288" s="306">
        <f t="shared" si="383"/>
        <v>0</v>
      </c>
      <c r="K288" s="306">
        <f t="shared" si="383"/>
        <v>0</v>
      </c>
      <c r="L288" s="306">
        <f t="shared" si="383"/>
        <v>0</v>
      </c>
      <c r="M288" s="306">
        <f t="shared" si="383"/>
        <v>0</v>
      </c>
      <c r="N288" s="306">
        <f t="shared" si="383"/>
        <v>0</v>
      </c>
      <c r="O288" s="306">
        <f t="shared" si="383"/>
        <v>0</v>
      </c>
      <c r="P288" s="306">
        <f t="shared" si="383"/>
        <v>0</v>
      </c>
      <c r="Q288" s="306">
        <f t="shared" si="383"/>
        <v>0</v>
      </c>
      <c r="R288" s="306">
        <f t="shared" si="383"/>
        <v>0</v>
      </c>
      <c r="S288" s="306">
        <f t="shared" si="383"/>
        <v>0</v>
      </c>
      <c r="T288" s="306">
        <f t="shared" si="383"/>
        <v>0</v>
      </c>
      <c r="U288" s="306">
        <f t="shared" ref="U288:AR288" si="384">U168-U74</f>
        <v>0</v>
      </c>
      <c r="V288" s="306">
        <f t="shared" si="384"/>
        <v>0</v>
      </c>
      <c r="W288" s="306">
        <f t="shared" si="384"/>
        <v>0</v>
      </c>
      <c r="X288" s="306">
        <f t="shared" si="384"/>
        <v>0</v>
      </c>
      <c r="Y288" s="306">
        <f t="shared" si="384"/>
        <v>0</v>
      </c>
      <c r="Z288" s="306">
        <f t="shared" si="384"/>
        <v>0</v>
      </c>
      <c r="AA288" s="306">
        <f t="shared" si="384"/>
        <v>0</v>
      </c>
      <c r="AB288" s="306">
        <f t="shared" si="384"/>
        <v>0</v>
      </c>
      <c r="AC288" s="306">
        <f t="shared" si="384"/>
        <v>0</v>
      </c>
      <c r="AD288" s="306">
        <f t="shared" si="384"/>
        <v>0</v>
      </c>
      <c r="AE288" s="306">
        <f t="shared" si="384"/>
        <v>0</v>
      </c>
      <c r="AF288" s="306">
        <f t="shared" si="384"/>
        <v>0</v>
      </c>
      <c r="AG288" s="306">
        <f t="shared" si="384"/>
        <v>0</v>
      </c>
      <c r="AH288" s="306">
        <f t="shared" si="384"/>
        <v>0</v>
      </c>
      <c r="AI288" s="306">
        <f t="shared" si="384"/>
        <v>0</v>
      </c>
      <c r="AJ288" s="306">
        <f t="shared" si="384"/>
        <v>0</v>
      </c>
      <c r="AK288" s="306">
        <f t="shared" si="384"/>
        <v>0</v>
      </c>
      <c r="AL288" s="306">
        <f t="shared" si="384"/>
        <v>0</v>
      </c>
      <c r="AM288" s="306">
        <f t="shared" si="384"/>
        <v>0</v>
      </c>
      <c r="AN288" s="306">
        <f t="shared" si="384"/>
        <v>0</v>
      </c>
      <c r="AO288" s="306">
        <f t="shared" si="384"/>
        <v>0</v>
      </c>
      <c r="AP288" s="306">
        <f t="shared" si="384"/>
        <v>0</v>
      </c>
      <c r="AQ288" s="306">
        <f t="shared" si="384"/>
        <v>0</v>
      </c>
      <c r="AR288" s="306">
        <f t="shared" si="384"/>
        <v>0</v>
      </c>
    </row>
    <row r="289" spans="2:44" s="162" customFormat="1" x14ac:dyDescent="0.2">
      <c r="B289" s="449">
        <f t="shared" si="284"/>
        <v>35</v>
      </c>
      <c r="C289" s="449" t="str">
        <f t="shared" si="281"/>
        <v>Total cheltuieli operationale</v>
      </c>
      <c r="D289" s="645">
        <f t="shared" si="381"/>
        <v>0</v>
      </c>
      <c r="E289" s="306">
        <f t="shared" ref="E289" si="385">E169-E75</f>
        <v>0</v>
      </c>
      <c r="F289" s="306">
        <f t="shared" ref="F289:T289" si="386">F169-F75</f>
        <v>0</v>
      </c>
      <c r="G289" s="306">
        <f t="shared" si="386"/>
        <v>0</v>
      </c>
      <c r="H289" s="306">
        <f t="shared" si="386"/>
        <v>0</v>
      </c>
      <c r="I289" s="306">
        <f t="shared" si="386"/>
        <v>0</v>
      </c>
      <c r="J289" s="306">
        <f t="shared" si="386"/>
        <v>0</v>
      </c>
      <c r="K289" s="306">
        <f t="shared" si="386"/>
        <v>0</v>
      </c>
      <c r="L289" s="306">
        <f t="shared" si="386"/>
        <v>0</v>
      </c>
      <c r="M289" s="306">
        <f t="shared" si="386"/>
        <v>0</v>
      </c>
      <c r="N289" s="306">
        <f t="shared" si="386"/>
        <v>0</v>
      </c>
      <c r="O289" s="306">
        <f t="shared" si="386"/>
        <v>0</v>
      </c>
      <c r="P289" s="306">
        <f t="shared" si="386"/>
        <v>0</v>
      </c>
      <c r="Q289" s="306">
        <f t="shared" si="386"/>
        <v>0</v>
      </c>
      <c r="R289" s="306">
        <f t="shared" si="386"/>
        <v>0</v>
      </c>
      <c r="S289" s="306">
        <f t="shared" si="386"/>
        <v>0</v>
      </c>
      <c r="T289" s="306">
        <f t="shared" si="386"/>
        <v>0</v>
      </c>
      <c r="U289" s="306">
        <f t="shared" ref="U289:AR289" si="387">U169-U75</f>
        <v>0</v>
      </c>
      <c r="V289" s="306">
        <f t="shared" si="387"/>
        <v>0</v>
      </c>
      <c r="W289" s="306">
        <f t="shared" si="387"/>
        <v>0</v>
      </c>
      <c r="X289" s="306">
        <f t="shared" si="387"/>
        <v>0</v>
      </c>
      <c r="Y289" s="306">
        <f t="shared" si="387"/>
        <v>0</v>
      </c>
      <c r="Z289" s="306">
        <f t="shared" si="387"/>
        <v>0</v>
      </c>
      <c r="AA289" s="306">
        <f t="shared" si="387"/>
        <v>0</v>
      </c>
      <c r="AB289" s="306">
        <f t="shared" si="387"/>
        <v>0</v>
      </c>
      <c r="AC289" s="306">
        <f t="shared" si="387"/>
        <v>0</v>
      </c>
      <c r="AD289" s="306">
        <f t="shared" si="387"/>
        <v>0</v>
      </c>
      <c r="AE289" s="306">
        <f t="shared" si="387"/>
        <v>0</v>
      </c>
      <c r="AF289" s="306">
        <f t="shared" si="387"/>
        <v>0</v>
      </c>
      <c r="AG289" s="306">
        <f t="shared" si="387"/>
        <v>0</v>
      </c>
      <c r="AH289" s="306">
        <f t="shared" si="387"/>
        <v>0</v>
      </c>
      <c r="AI289" s="306">
        <f t="shared" si="387"/>
        <v>0</v>
      </c>
      <c r="AJ289" s="306">
        <f t="shared" si="387"/>
        <v>0</v>
      </c>
      <c r="AK289" s="306">
        <f t="shared" si="387"/>
        <v>0</v>
      </c>
      <c r="AL289" s="306">
        <f t="shared" si="387"/>
        <v>0</v>
      </c>
      <c r="AM289" s="306">
        <f t="shared" si="387"/>
        <v>0</v>
      </c>
      <c r="AN289" s="306">
        <f t="shared" si="387"/>
        <v>0</v>
      </c>
      <c r="AO289" s="306">
        <f t="shared" si="387"/>
        <v>0</v>
      </c>
      <c r="AP289" s="306">
        <f t="shared" si="387"/>
        <v>0</v>
      </c>
      <c r="AQ289" s="306">
        <f t="shared" si="387"/>
        <v>0</v>
      </c>
      <c r="AR289" s="306">
        <f t="shared" si="387"/>
        <v>0</v>
      </c>
    </row>
    <row r="290" spans="2:44" s="162" customFormat="1" x14ac:dyDescent="0.2">
      <c r="B290" s="122">
        <v>36</v>
      </c>
      <c r="C290" s="440" t="str">
        <f t="shared" si="281"/>
        <v xml:space="preserve">Cheltuieli privind dobanzile </v>
      </c>
      <c r="D290" s="645">
        <f t="shared" si="381"/>
        <v>0</v>
      </c>
      <c r="E290" s="306">
        <f t="shared" ref="E290" si="388">E170-E76</f>
        <v>0</v>
      </c>
      <c r="F290" s="306">
        <f t="shared" ref="F290:T290" si="389">F170-F76</f>
        <v>0</v>
      </c>
      <c r="G290" s="306">
        <f t="shared" si="389"/>
        <v>0</v>
      </c>
      <c r="H290" s="306">
        <f t="shared" si="389"/>
        <v>0</v>
      </c>
      <c r="I290" s="306">
        <f t="shared" si="389"/>
        <v>0</v>
      </c>
      <c r="J290" s="306">
        <f t="shared" si="389"/>
        <v>0</v>
      </c>
      <c r="K290" s="306">
        <f t="shared" si="389"/>
        <v>0</v>
      </c>
      <c r="L290" s="306">
        <f t="shared" si="389"/>
        <v>0</v>
      </c>
      <c r="M290" s="306">
        <f t="shared" si="389"/>
        <v>0</v>
      </c>
      <c r="N290" s="306">
        <f t="shared" si="389"/>
        <v>0</v>
      </c>
      <c r="O290" s="306">
        <f t="shared" si="389"/>
        <v>0</v>
      </c>
      <c r="P290" s="306">
        <f t="shared" si="389"/>
        <v>0</v>
      </c>
      <c r="Q290" s="306">
        <f t="shared" si="389"/>
        <v>0</v>
      </c>
      <c r="R290" s="306">
        <f t="shared" si="389"/>
        <v>0</v>
      </c>
      <c r="S290" s="306">
        <f t="shared" si="389"/>
        <v>0</v>
      </c>
      <c r="T290" s="306">
        <f t="shared" si="389"/>
        <v>0</v>
      </c>
      <c r="U290" s="306">
        <f t="shared" ref="U290:AR290" si="390">U170-U76</f>
        <v>0</v>
      </c>
      <c r="V290" s="306">
        <f t="shared" si="390"/>
        <v>0</v>
      </c>
      <c r="W290" s="306">
        <f t="shared" si="390"/>
        <v>0</v>
      </c>
      <c r="X290" s="306">
        <f t="shared" si="390"/>
        <v>0</v>
      </c>
      <c r="Y290" s="306">
        <f t="shared" si="390"/>
        <v>0</v>
      </c>
      <c r="Z290" s="306">
        <f t="shared" si="390"/>
        <v>0</v>
      </c>
      <c r="AA290" s="306">
        <f t="shared" si="390"/>
        <v>0</v>
      </c>
      <c r="AB290" s="306">
        <f t="shared" si="390"/>
        <v>0</v>
      </c>
      <c r="AC290" s="306">
        <f t="shared" si="390"/>
        <v>0</v>
      </c>
      <c r="AD290" s="306">
        <f t="shared" si="390"/>
        <v>0</v>
      </c>
      <c r="AE290" s="306">
        <f t="shared" si="390"/>
        <v>0</v>
      </c>
      <c r="AF290" s="306">
        <f t="shared" si="390"/>
        <v>0</v>
      </c>
      <c r="AG290" s="306">
        <f t="shared" si="390"/>
        <v>0</v>
      </c>
      <c r="AH290" s="306">
        <f t="shared" si="390"/>
        <v>0</v>
      </c>
      <c r="AI290" s="306">
        <f t="shared" si="390"/>
        <v>0</v>
      </c>
      <c r="AJ290" s="306">
        <f t="shared" si="390"/>
        <v>0</v>
      </c>
      <c r="AK290" s="306">
        <f t="shared" si="390"/>
        <v>0</v>
      </c>
      <c r="AL290" s="306">
        <f t="shared" si="390"/>
        <v>0</v>
      </c>
      <c r="AM290" s="306">
        <f t="shared" si="390"/>
        <v>0</v>
      </c>
      <c r="AN290" s="306">
        <f t="shared" si="390"/>
        <v>0</v>
      </c>
      <c r="AO290" s="306">
        <f t="shared" si="390"/>
        <v>0</v>
      </c>
      <c r="AP290" s="306">
        <f t="shared" si="390"/>
        <v>0</v>
      </c>
      <c r="AQ290" s="306">
        <f t="shared" si="390"/>
        <v>0</v>
      </c>
      <c r="AR290" s="306">
        <f t="shared" si="390"/>
        <v>0</v>
      </c>
    </row>
    <row r="291" spans="2:44" s="162" customFormat="1" x14ac:dyDescent="0.2">
      <c r="B291" s="122">
        <v>37</v>
      </c>
      <c r="C291" s="440" t="str">
        <f t="shared" si="281"/>
        <v>Flux de numerar operational</v>
      </c>
      <c r="D291" s="645">
        <f t="shared" si="381"/>
        <v>0</v>
      </c>
      <c r="E291" s="306">
        <f t="shared" ref="E291" si="391">E171-E77</f>
        <v>0</v>
      </c>
      <c r="F291" s="306">
        <f t="shared" ref="F291:T291" si="392">F171-F77</f>
        <v>0</v>
      </c>
      <c r="G291" s="306">
        <f t="shared" si="392"/>
        <v>0</v>
      </c>
      <c r="H291" s="306">
        <f t="shared" si="392"/>
        <v>0</v>
      </c>
      <c r="I291" s="306">
        <f t="shared" si="392"/>
        <v>0</v>
      </c>
      <c r="J291" s="306">
        <f t="shared" si="392"/>
        <v>0</v>
      </c>
      <c r="K291" s="306">
        <f t="shared" si="392"/>
        <v>0</v>
      </c>
      <c r="L291" s="306">
        <f t="shared" si="392"/>
        <v>0</v>
      </c>
      <c r="M291" s="306">
        <f t="shared" si="392"/>
        <v>0</v>
      </c>
      <c r="N291" s="306">
        <f t="shared" si="392"/>
        <v>0</v>
      </c>
      <c r="O291" s="306">
        <f t="shared" si="392"/>
        <v>0</v>
      </c>
      <c r="P291" s="306">
        <f t="shared" si="392"/>
        <v>0</v>
      </c>
      <c r="Q291" s="306">
        <f t="shared" si="392"/>
        <v>0</v>
      </c>
      <c r="R291" s="306">
        <f t="shared" si="392"/>
        <v>0</v>
      </c>
      <c r="S291" s="306">
        <f t="shared" si="392"/>
        <v>0</v>
      </c>
      <c r="T291" s="306">
        <f t="shared" si="392"/>
        <v>0</v>
      </c>
      <c r="U291" s="306">
        <f t="shared" ref="U291:AR291" si="393">U171-U77</f>
        <v>0</v>
      </c>
      <c r="V291" s="306">
        <f t="shared" si="393"/>
        <v>0</v>
      </c>
      <c r="W291" s="306">
        <f t="shared" si="393"/>
        <v>0</v>
      </c>
      <c r="X291" s="306">
        <f t="shared" si="393"/>
        <v>0</v>
      </c>
      <c r="Y291" s="306">
        <f t="shared" si="393"/>
        <v>0</v>
      </c>
      <c r="Z291" s="306">
        <f t="shared" si="393"/>
        <v>0</v>
      </c>
      <c r="AA291" s="306">
        <f t="shared" si="393"/>
        <v>0</v>
      </c>
      <c r="AB291" s="306">
        <f t="shared" si="393"/>
        <v>0</v>
      </c>
      <c r="AC291" s="306">
        <f t="shared" si="393"/>
        <v>0</v>
      </c>
      <c r="AD291" s="306">
        <f t="shared" si="393"/>
        <v>0</v>
      </c>
      <c r="AE291" s="306">
        <f t="shared" si="393"/>
        <v>0</v>
      </c>
      <c r="AF291" s="306">
        <f t="shared" si="393"/>
        <v>0</v>
      </c>
      <c r="AG291" s="306">
        <f t="shared" si="393"/>
        <v>0</v>
      </c>
      <c r="AH291" s="306">
        <f t="shared" si="393"/>
        <v>0</v>
      </c>
      <c r="AI291" s="306">
        <f t="shared" si="393"/>
        <v>0</v>
      </c>
      <c r="AJ291" s="306">
        <f t="shared" si="393"/>
        <v>0</v>
      </c>
      <c r="AK291" s="306">
        <f t="shared" si="393"/>
        <v>0</v>
      </c>
      <c r="AL291" s="306">
        <f t="shared" si="393"/>
        <v>0</v>
      </c>
      <c r="AM291" s="306">
        <f t="shared" si="393"/>
        <v>0</v>
      </c>
      <c r="AN291" s="306">
        <f t="shared" si="393"/>
        <v>0</v>
      </c>
      <c r="AO291" s="306">
        <f t="shared" si="393"/>
        <v>0</v>
      </c>
      <c r="AP291" s="306">
        <f t="shared" si="393"/>
        <v>0</v>
      </c>
      <c r="AQ291" s="306">
        <f t="shared" si="393"/>
        <v>0</v>
      </c>
      <c r="AR291" s="306">
        <f t="shared" si="393"/>
        <v>0</v>
      </c>
    </row>
    <row r="292" spans="2:44" s="446" customFormat="1" hidden="1" x14ac:dyDescent="0.2">
      <c r="B292" s="598">
        <v>38</v>
      </c>
      <c r="C292" s="549" t="s">
        <v>703</v>
      </c>
      <c r="D292" s="645">
        <f t="shared" ref="D292:D295" si="394">SUM(E292:AR292)</f>
        <v>0</v>
      </c>
      <c r="E292" s="306">
        <f>E172-E78</f>
        <v>0</v>
      </c>
      <c r="F292" s="306">
        <f t="shared" ref="F292:T292" si="395">F172-F78</f>
        <v>0</v>
      </c>
      <c r="G292" s="306">
        <f t="shared" si="395"/>
        <v>0</v>
      </c>
      <c r="H292" s="306">
        <f t="shared" si="395"/>
        <v>0</v>
      </c>
      <c r="I292" s="306">
        <f t="shared" si="395"/>
        <v>0</v>
      </c>
      <c r="J292" s="306">
        <f t="shared" si="395"/>
        <v>0</v>
      </c>
      <c r="K292" s="306">
        <f t="shared" si="395"/>
        <v>0</v>
      </c>
      <c r="L292" s="306">
        <f t="shared" si="395"/>
        <v>0</v>
      </c>
      <c r="M292" s="306">
        <f t="shared" si="395"/>
        <v>0</v>
      </c>
      <c r="N292" s="306">
        <f t="shared" si="395"/>
        <v>0</v>
      </c>
      <c r="O292" s="306">
        <f t="shared" si="395"/>
        <v>0</v>
      </c>
      <c r="P292" s="306">
        <f t="shared" si="395"/>
        <v>0</v>
      </c>
      <c r="Q292" s="306">
        <f t="shared" si="395"/>
        <v>0</v>
      </c>
      <c r="R292" s="306">
        <f t="shared" si="395"/>
        <v>0</v>
      </c>
      <c r="S292" s="306">
        <f t="shared" si="395"/>
        <v>0</v>
      </c>
      <c r="T292" s="306">
        <f t="shared" si="395"/>
        <v>0</v>
      </c>
      <c r="U292" s="306">
        <f t="shared" ref="U292:AR292" si="396">U172-U78</f>
        <v>0</v>
      </c>
      <c r="V292" s="306">
        <f t="shared" si="396"/>
        <v>0</v>
      </c>
      <c r="W292" s="306">
        <f t="shared" si="396"/>
        <v>0</v>
      </c>
      <c r="X292" s="306">
        <f t="shared" si="396"/>
        <v>0</v>
      </c>
      <c r="Y292" s="306">
        <f t="shared" si="396"/>
        <v>0</v>
      </c>
      <c r="Z292" s="306">
        <f t="shared" si="396"/>
        <v>0</v>
      </c>
      <c r="AA292" s="306">
        <f t="shared" si="396"/>
        <v>0</v>
      </c>
      <c r="AB292" s="306">
        <f t="shared" si="396"/>
        <v>0</v>
      </c>
      <c r="AC292" s="306">
        <f t="shared" si="396"/>
        <v>0</v>
      </c>
      <c r="AD292" s="306">
        <f t="shared" si="396"/>
        <v>0</v>
      </c>
      <c r="AE292" s="306">
        <f t="shared" si="396"/>
        <v>0</v>
      </c>
      <c r="AF292" s="306">
        <f t="shared" si="396"/>
        <v>0</v>
      </c>
      <c r="AG292" s="306">
        <f t="shared" si="396"/>
        <v>0</v>
      </c>
      <c r="AH292" s="306">
        <f t="shared" si="396"/>
        <v>0</v>
      </c>
      <c r="AI292" s="306">
        <f t="shared" si="396"/>
        <v>0</v>
      </c>
      <c r="AJ292" s="306">
        <f t="shared" si="396"/>
        <v>0</v>
      </c>
      <c r="AK292" s="306">
        <f t="shared" si="396"/>
        <v>0</v>
      </c>
      <c r="AL292" s="306">
        <f t="shared" si="396"/>
        <v>0</v>
      </c>
      <c r="AM292" s="306">
        <f t="shared" si="396"/>
        <v>0</v>
      </c>
      <c r="AN292" s="306">
        <f t="shared" si="396"/>
        <v>0</v>
      </c>
      <c r="AO292" s="306">
        <f t="shared" si="396"/>
        <v>0</v>
      </c>
      <c r="AP292" s="306">
        <f t="shared" si="396"/>
        <v>0</v>
      </c>
      <c r="AQ292" s="306">
        <f t="shared" si="396"/>
        <v>0</v>
      </c>
      <c r="AR292" s="306">
        <f t="shared" si="396"/>
        <v>0</v>
      </c>
    </row>
    <row r="293" spans="2:44" s="446" customFormat="1" hidden="1" x14ac:dyDescent="0.2">
      <c r="B293" s="598">
        <v>39</v>
      </c>
      <c r="C293" s="549" t="s">
        <v>704</v>
      </c>
      <c r="D293" s="645">
        <f t="shared" si="394"/>
        <v>0</v>
      </c>
      <c r="E293" s="306">
        <f t="shared" ref="E293:T293" si="397">E173-E79</f>
        <v>0</v>
      </c>
      <c r="F293" s="306">
        <f t="shared" si="397"/>
        <v>0</v>
      </c>
      <c r="G293" s="306">
        <f t="shared" si="397"/>
        <v>0</v>
      </c>
      <c r="H293" s="306">
        <f t="shared" si="397"/>
        <v>0</v>
      </c>
      <c r="I293" s="306">
        <f t="shared" si="397"/>
        <v>0</v>
      </c>
      <c r="J293" s="306">
        <f t="shared" si="397"/>
        <v>0</v>
      </c>
      <c r="K293" s="306">
        <f t="shared" si="397"/>
        <v>0</v>
      </c>
      <c r="L293" s="306">
        <f t="shared" si="397"/>
        <v>0</v>
      </c>
      <c r="M293" s="306">
        <f t="shared" si="397"/>
        <v>0</v>
      </c>
      <c r="N293" s="306">
        <f t="shared" si="397"/>
        <v>0</v>
      </c>
      <c r="O293" s="306">
        <f t="shared" si="397"/>
        <v>0</v>
      </c>
      <c r="P293" s="306">
        <f t="shared" si="397"/>
        <v>0</v>
      </c>
      <c r="Q293" s="306">
        <f t="shared" si="397"/>
        <v>0</v>
      </c>
      <c r="R293" s="306">
        <f t="shared" si="397"/>
        <v>0</v>
      </c>
      <c r="S293" s="306">
        <f t="shared" si="397"/>
        <v>0</v>
      </c>
      <c r="T293" s="306">
        <f t="shared" si="397"/>
        <v>0</v>
      </c>
      <c r="U293" s="306">
        <f t="shared" ref="U293:AR293" si="398">U173-U79</f>
        <v>0</v>
      </c>
      <c r="V293" s="306">
        <f t="shared" si="398"/>
        <v>0</v>
      </c>
      <c r="W293" s="306">
        <f t="shared" si="398"/>
        <v>0</v>
      </c>
      <c r="X293" s="306">
        <f t="shared" si="398"/>
        <v>0</v>
      </c>
      <c r="Y293" s="306">
        <f t="shared" si="398"/>
        <v>0</v>
      </c>
      <c r="Z293" s="306">
        <f t="shared" si="398"/>
        <v>0</v>
      </c>
      <c r="AA293" s="306">
        <f t="shared" si="398"/>
        <v>0</v>
      </c>
      <c r="AB293" s="306">
        <f t="shared" si="398"/>
        <v>0</v>
      </c>
      <c r="AC293" s="306">
        <f t="shared" si="398"/>
        <v>0</v>
      </c>
      <c r="AD293" s="306">
        <f t="shared" si="398"/>
        <v>0</v>
      </c>
      <c r="AE293" s="306">
        <f t="shared" si="398"/>
        <v>0</v>
      </c>
      <c r="AF293" s="306">
        <f t="shared" si="398"/>
        <v>0</v>
      </c>
      <c r="AG293" s="306">
        <f t="shared" si="398"/>
        <v>0</v>
      </c>
      <c r="AH293" s="306">
        <f t="shared" si="398"/>
        <v>0</v>
      </c>
      <c r="AI293" s="306">
        <f t="shared" si="398"/>
        <v>0</v>
      </c>
      <c r="AJ293" s="306">
        <f t="shared" si="398"/>
        <v>0</v>
      </c>
      <c r="AK293" s="306">
        <f t="shared" si="398"/>
        <v>0</v>
      </c>
      <c r="AL293" s="306">
        <f t="shared" si="398"/>
        <v>0</v>
      </c>
      <c r="AM293" s="306">
        <f t="shared" si="398"/>
        <v>0</v>
      </c>
      <c r="AN293" s="306">
        <f t="shared" si="398"/>
        <v>0</v>
      </c>
      <c r="AO293" s="306">
        <f t="shared" si="398"/>
        <v>0</v>
      </c>
      <c r="AP293" s="306">
        <f t="shared" si="398"/>
        <v>0</v>
      </c>
      <c r="AQ293" s="306">
        <f t="shared" si="398"/>
        <v>0</v>
      </c>
      <c r="AR293" s="306">
        <f t="shared" si="398"/>
        <v>0</v>
      </c>
    </row>
    <row r="294" spans="2:44" hidden="1" x14ac:dyDescent="0.2">
      <c r="B294" s="598">
        <v>40</v>
      </c>
      <c r="C294" s="549" t="s">
        <v>705</v>
      </c>
      <c r="D294" s="645">
        <f t="shared" si="394"/>
        <v>0</v>
      </c>
      <c r="E294" s="306">
        <f t="shared" ref="E294" si="399">E174-E80</f>
        <v>0</v>
      </c>
      <c r="F294" s="306">
        <f t="shared" ref="F294:T294" si="400">F174-F80</f>
        <v>0</v>
      </c>
      <c r="G294" s="306">
        <f t="shared" si="400"/>
        <v>0</v>
      </c>
      <c r="H294" s="306">
        <f t="shared" si="400"/>
        <v>0</v>
      </c>
      <c r="I294" s="306">
        <f t="shared" si="400"/>
        <v>0</v>
      </c>
      <c r="J294" s="306">
        <f t="shared" si="400"/>
        <v>0</v>
      </c>
      <c r="K294" s="306">
        <f t="shared" si="400"/>
        <v>0</v>
      </c>
      <c r="L294" s="306">
        <f t="shared" si="400"/>
        <v>0</v>
      </c>
      <c r="M294" s="306">
        <f t="shared" si="400"/>
        <v>0</v>
      </c>
      <c r="N294" s="306">
        <f t="shared" si="400"/>
        <v>0</v>
      </c>
      <c r="O294" s="306">
        <f t="shared" si="400"/>
        <v>0</v>
      </c>
      <c r="P294" s="306">
        <f t="shared" si="400"/>
        <v>0</v>
      </c>
      <c r="Q294" s="306">
        <f t="shared" si="400"/>
        <v>0</v>
      </c>
      <c r="R294" s="306">
        <f t="shared" si="400"/>
        <v>0</v>
      </c>
      <c r="S294" s="306">
        <f t="shared" si="400"/>
        <v>0</v>
      </c>
      <c r="T294" s="306">
        <f t="shared" si="400"/>
        <v>0</v>
      </c>
      <c r="U294" s="306">
        <f t="shared" ref="U294:AR294" si="401">U174-U80</f>
        <v>0</v>
      </c>
      <c r="V294" s="306">
        <f t="shared" si="401"/>
        <v>0</v>
      </c>
      <c r="W294" s="306">
        <f t="shared" si="401"/>
        <v>0</v>
      </c>
      <c r="X294" s="306">
        <f t="shared" si="401"/>
        <v>0</v>
      </c>
      <c r="Y294" s="306">
        <f t="shared" si="401"/>
        <v>0</v>
      </c>
      <c r="Z294" s="306">
        <f t="shared" si="401"/>
        <v>0</v>
      </c>
      <c r="AA294" s="306">
        <f t="shared" si="401"/>
        <v>0</v>
      </c>
      <c r="AB294" s="306">
        <f t="shared" si="401"/>
        <v>0</v>
      </c>
      <c r="AC294" s="306">
        <f t="shared" si="401"/>
        <v>0</v>
      </c>
      <c r="AD294" s="306">
        <f t="shared" si="401"/>
        <v>0</v>
      </c>
      <c r="AE294" s="306">
        <f t="shared" si="401"/>
        <v>0</v>
      </c>
      <c r="AF294" s="306">
        <f t="shared" si="401"/>
        <v>0</v>
      </c>
      <c r="AG294" s="306">
        <f t="shared" si="401"/>
        <v>0</v>
      </c>
      <c r="AH294" s="306">
        <f t="shared" si="401"/>
        <v>0</v>
      </c>
      <c r="AI294" s="306">
        <f t="shared" si="401"/>
        <v>0</v>
      </c>
      <c r="AJ294" s="306">
        <f t="shared" si="401"/>
        <v>0</v>
      </c>
      <c r="AK294" s="306">
        <f t="shared" si="401"/>
        <v>0</v>
      </c>
      <c r="AL294" s="306">
        <f t="shared" si="401"/>
        <v>0</v>
      </c>
      <c r="AM294" s="306">
        <f t="shared" si="401"/>
        <v>0</v>
      </c>
      <c r="AN294" s="306">
        <f t="shared" si="401"/>
        <v>0</v>
      </c>
      <c r="AO294" s="306">
        <f t="shared" si="401"/>
        <v>0</v>
      </c>
      <c r="AP294" s="306">
        <f t="shared" si="401"/>
        <v>0</v>
      </c>
      <c r="AQ294" s="306">
        <f t="shared" si="401"/>
        <v>0</v>
      </c>
      <c r="AR294" s="306">
        <f t="shared" si="401"/>
        <v>0</v>
      </c>
    </row>
    <row r="295" spans="2:44" hidden="1" x14ac:dyDescent="0.2">
      <c r="B295" s="598">
        <v>41</v>
      </c>
      <c r="C295" s="439" t="s">
        <v>706</v>
      </c>
      <c r="D295" s="645">
        <f t="shared" si="394"/>
        <v>0</v>
      </c>
      <c r="E295" s="306">
        <f t="shared" ref="E295" si="402">E175-E81</f>
        <v>0</v>
      </c>
      <c r="F295" s="306">
        <f t="shared" ref="F295:T295" si="403">F175-F81</f>
        <v>0</v>
      </c>
      <c r="G295" s="306">
        <f t="shared" si="403"/>
        <v>0</v>
      </c>
      <c r="H295" s="306">
        <f t="shared" si="403"/>
        <v>0</v>
      </c>
      <c r="I295" s="306">
        <f t="shared" si="403"/>
        <v>0</v>
      </c>
      <c r="J295" s="306">
        <f t="shared" si="403"/>
        <v>0</v>
      </c>
      <c r="K295" s="306">
        <f t="shared" si="403"/>
        <v>0</v>
      </c>
      <c r="L295" s="306">
        <f t="shared" si="403"/>
        <v>0</v>
      </c>
      <c r="M295" s="306">
        <f t="shared" si="403"/>
        <v>0</v>
      </c>
      <c r="N295" s="306">
        <f t="shared" si="403"/>
        <v>0</v>
      </c>
      <c r="O295" s="306">
        <f t="shared" si="403"/>
        <v>0</v>
      </c>
      <c r="P295" s="306">
        <f t="shared" si="403"/>
        <v>0</v>
      </c>
      <c r="Q295" s="306">
        <f t="shared" si="403"/>
        <v>0</v>
      </c>
      <c r="R295" s="306">
        <f t="shared" si="403"/>
        <v>0</v>
      </c>
      <c r="S295" s="306">
        <f t="shared" si="403"/>
        <v>0</v>
      </c>
      <c r="T295" s="306">
        <f t="shared" si="403"/>
        <v>0</v>
      </c>
      <c r="U295" s="306">
        <f t="shared" ref="U295:AR295" si="404">U175-U81</f>
        <v>0</v>
      </c>
      <c r="V295" s="306">
        <f t="shared" si="404"/>
        <v>0</v>
      </c>
      <c r="W295" s="306">
        <f t="shared" si="404"/>
        <v>0</v>
      </c>
      <c r="X295" s="306">
        <f t="shared" si="404"/>
        <v>0</v>
      </c>
      <c r="Y295" s="306">
        <f t="shared" si="404"/>
        <v>0</v>
      </c>
      <c r="Z295" s="306">
        <f t="shared" si="404"/>
        <v>0</v>
      </c>
      <c r="AA295" s="306">
        <f t="shared" si="404"/>
        <v>0</v>
      </c>
      <c r="AB295" s="306">
        <f t="shared" si="404"/>
        <v>0</v>
      </c>
      <c r="AC295" s="306">
        <f t="shared" si="404"/>
        <v>0</v>
      </c>
      <c r="AD295" s="306">
        <f t="shared" si="404"/>
        <v>0</v>
      </c>
      <c r="AE295" s="306">
        <f t="shared" si="404"/>
        <v>0</v>
      </c>
      <c r="AF295" s="306">
        <f t="shared" si="404"/>
        <v>0</v>
      </c>
      <c r="AG295" s="306">
        <f t="shared" si="404"/>
        <v>0</v>
      </c>
      <c r="AH295" s="306">
        <f t="shared" si="404"/>
        <v>0</v>
      </c>
      <c r="AI295" s="306">
        <f t="shared" si="404"/>
        <v>0</v>
      </c>
      <c r="AJ295" s="306">
        <f t="shared" si="404"/>
        <v>0</v>
      </c>
      <c r="AK295" s="306">
        <f t="shared" si="404"/>
        <v>0</v>
      </c>
      <c r="AL295" s="306">
        <f t="shared" si="404"/>
        <v>0</v>
      </c>
      <c r="AM295" s="306">
        <f t="shared" si="404"/>
        <v>0</v>
      </c>
      <c r="AN295" s="306">
        <f t="shared" si="404"/>
        <v>0</v>
      </c>
      <c r="AO295" s="306">
        <f t="shared" si="404"/>
        <v>0</v>
      </c>
      <c r="AP295" s="306">
        <f t="shared" si="404"/>
        <v>0</v>
      </c>
      <c r="AQ295" s="306">
        <f t="shared" si="404"/>
        <v>0</v>
      </c>
      <c r="AR295" s="306">
        <f t="shared" si="404"/>
        <v>0</v>
      </c>
    </row>
    <row r="296" spans="2:44" hidden="1" x14ac:dyDescent="0.2">
      <c r="B296" s="598">
        <v>42</v>
      </c>
      <c r="C296" s="550"/>
      <c r="D296" s="646"/>
      <c r="E296" s="306">
        <f t="shared" ref="E296" si="405">E176-E82</f>
        <v>0</v>
      </c>
      <c r="F296" s="306">
        <f t="shared" ref="F296:T296" si="406">F176-F82</f>
        <v>0</v>
      </c>
      <c r="G296" s="306">
        <f t="shared" si="406"/>
        <v>0</v>
      </c>
      <c r="H296" s="306">
        <f t="shared" si="406"/>
        <v>0</v>
      </c>
      <c r="I296" s="306">
        <f t="shared" si="406"/>
        <v>0</v>
      </c>
      <c r="J296" s="306">
        <f t="shared" si="406"/>
        <v>0</v>
      </c>
      <c r="K296" s="306">
        <f t="shared" si="406"/>
        <v>0</v>
      </c>
      <c r="L296" s="306">
        <f t="shared" si="406"/>
        <v>0</v>
      </c>
      <c r="M296" s="306">
        <f t="shared" si="406"/>
        <v>0</v>
      </c>
      <c r="N296" s="306">
        <f t="shared" si="406"/>
        <v>0</v>
      </c>
      <c r="O296" s="306">
        <f t="shared" si="406"/>
        <v>0</v>
      </c>
      <c r="P296" s="306">
        <f t="shared" si="406"/>
        <v>0</v>
      </c>
      <c r="Q296" s="306">
        <f t="shared" si="406"/>
        <v>0</v>
      </c>
      <c r="R296" s="306">
        <f t="shared" si="406"/>
        <v>0</v>
      </c>
      <c r="S296" s="306">
        <f t="shared" si="406"/>
        <v>0</v>
      </c>
      <c r="T296" s="306">
        <f t="shared" si="406"/>
        <v>0</v>
      </c>
      <c r="U296" s="306">
        <f>U176-U82</f>
        <v>0</v>
      </c>
      <c r="V296" s="306">
        <f>V176-V82</f>
        <v>0</v>
      </c>
      <c r="W296" s="306">
        <f t="shared" ref="W296:AR296" si="407">W176-W82</f>
        <v>0</v>
      </c>
      <c r="X296" s="306">
        <f t="shared" si="407"/>
        <v>0</v>
      </c>
      <c r="Y296" s="306">
        <f t="shared" si="407"/>
        <v>0</v>
      </c>
      <c r="Z296" s="306">
        <f t="shared" si="407"/>
        <v>0</v>
      </c>
      <c r="AA296" s="306">
        <f t="shared" si="407"/>
        <v>0</v>
      </c>
      <c r="AB296" s="306">
        <f t="shared" si="407"/>
        <v>0</v>
      </c>
      <c r="AC296" s="306">
        <f t="shared" si="407"/>
        <v>0</v>
      </c>
      <c r="AD296" s="306">
        <f t="shared" si="407"/>
        <v>0</v>
      </c>
      <c r="AE296" s="306">
        <f t="shared" si="407"/>
        <v>0</v>
      </c>
      <c r="AF296" s="306">
        <f t="shared" si="407"/>
        <v>0</v>
      </c>
      <c r="AG296" s="306">
        <f t="shared" si="407"/>
        <v>0</v>
      </c>
      <c r="AH296" s="306">
        <f t="shared" si="407"/>
        <v>0</v>
      </c>
      <c r="AI296" s="306">
        <f t="shared" si="407"/>
        <v>0</v>
      </c>
      <c r="AJ296" s="306">
        <f t="shared" si="407"/>
        <v>0</v>
      </c>
      <c r="AK296" s="306">
        <f t="shared" si="407"/>
        <v>0</v>
      </c>
      <c r="AL296" s="306">
        <f t="shared" si="407"/>
        <v>0</v>
      </c>
      <c r="AM296" s="306">
        <f t="shared" si="407"/>
        <v>0</v>
      </c>
      <c r="AN296" s="306">
        <f t="shared" si="407"/>
        <v>0</v>
      </c>
      <c r="AO296" s="306">
        <f t="shared" si="407"/>
        <v>0</v>
      </c>
      <c r="AP296" s="306">
        <f t="shared" si="407"/>
        <v>0</v>
      </c>
      <c r="AQ296" s="306">
        <f t="shared" si="407"/>
        <v>0</v>
      </c>
      <c r="AR296" s="306">
        <f t="shared" si="407"/>
        <v>0</v>
      </c>
    </row>
    <row r="297" spans="2:44" hidden="1" x14ac:dyDescent="0.2">
      <c r="B297" s="122"/>
      <c r="C297" s="439">
        <f>C179</f>
        <v>0</v>
      </c>
      <c r="D297" s="646"/>
      <c r="E297" s="306"/>
      <c r="F297" s="306"/>
      <c r="G297" s="306"/>
      <c r="H297" s="306"/>
      <c r="I297" s="306"/>
      <c r="J297" s="306"/>
      <c r="K297" s="306"/>
      <c r="L297" s="306"/>
      <c r="M297" s="306"/>
      <c r="N297" s="306"/>
      <c r="O297" s="306"/>
      <c r="P297" s="306"/>
      <c r="Q297" s="306"/>
      <c r="R297" s="306"/>
      <c r="S297" s="465"/>
      <c r="T297" s="465"/>
      <c r="U297" s="465"/>
      <c r="V297" s="465"/>
      <c r="W297" s="465"/>
      <c r="X297" s="465"/>
      <c r="Y297" s="465"/>
      <c r="Z297" s="465"/>
      <c r="AA297" s="465"/>
      <c r="AB297" s="465"/>
      <c r="AC297" s="465"/>
      <c r="AD297" s="465"/>
      <c r="AE297" s="465"/>
      <c r="AF297" s="465"/>
      <c r="AG297" s="465"/>
      <c r="AH297" s="465"/>
      <c r="AI297" s="465"/>
      <c r="AJ297" s="465"/>
      <c r="AK297" s="465"/>
      <c r="AL297" s="465"/>
      <c r="AM297" s="465"/>
      <c r="AN297" s="465"/>
      <c r="AO297" s="465"/>
      <c r="AP297" s="465"/>
      <c r="AQ297" s="465"/>
      <c r="AR297" s="465"/>
    </row>
    <row r="298" spans="2:44" x14ac:dyDescent="0.2">
      <c r="B298" s="122"/>
      <c r="C298" s="439"/>
      <c r="D298" s="646"/>
      <c r="E298" s="306"/>
      <c r="F298" s="306"/>
      <c r="G298" s="306"/>
      <c r="H298" s="306"/>
      <c r="I298" s="306"/>
      <c r="J298" s="306"/>
      <c r="K298" s="306"/>
      <c r="L298" s="306"/>
      <c r="M298" s="306"/>
      <c r="N298" s="306"/>
      <c r="O298" s="306"/>
      <c r="P298" s="306"/>
      <c r="Q298" s="306"/>
      <c r="R298" s="306"/>
      <c r="S298" s="465"/>
      <c r="T298" s="465"/>
      <c r="U298" s="465"/>
      <c r="V298" s="465"/>
      <c r="W298" s="465"/>
      <c r="X298" s="465"/>
      <c r="Y298" s="465"/>
      <c r="Z298" s="465"/>
      <c r="AA298" s="465"/>
      <c r="AB298" s="465"/>
      <c r="AC298" s="465"/>
      <c r="AD298" s="465"/>
      <c r="AE298" s="465"/>
      <c r="AF298" s="465"/>
      <c r="AG298" s="465"/>
      <c r="AH298" s="465"/>
      <c r="AI298" s="465"/>
      <c r="AJ298" s="465"/>
      <c r="AK298" s="465"/>
      <c r="AL298" s="465"/>
      <c r="AM298" s="465"/>
      <c r="AN298" s="465"/>
      <c r="AO298" s="465"/>
      <c r="AP298" s="465"/>
      <c r="AQ298" s="465"/>
      <c r="AR298" s="465"/>
    </row>
    <row r="299" spans="2:44" x14ac:dyDescent="0.2">
      <c r="B299" s="122"/>
      <c r="C299" s="440" t="s">
        <v>534</v>
      </c>
      <c r="D299" s="646" t="s">
        <v>473</v>
      </c>
      <c r="E299" s="303">
        <v>1</v>
      </c>
      <c r="F299" s="303">
        <v>2</v>
      </c>
      <c r="G299" s="303">
        <v>3</v>
      </c>
      <c r="H299" s="303">
        <v>4</v>
      </c>
      <c r="I299" s="303">
        <v>5</v>
      </c>
      <c r="J299" s="303">
        <v>6</v>
      </c>
      <c r="K299" s="303">
        <v>7</v>
      </c>
      <c r="L299" s="303">
        <v>8</v>
      </c>
      <c r="M299" s="303">
        <v>9</v>
      </c>
      <c r="N299" s="303">
        <v>10</v>
      </c>
      <c r="O299" s="303">
        <v>11</v>
      </c>
      <c r="P299" s="303">
        <v>12</v>
      </c>
      <c r="Q299" s="303">
        <v>13</v>
      </c>
      <c r="R299" s="303">
        <v>14</v>
      </c>
      <c r="S299" s="303">
        <v>15</v>
      </c>
      <c r="T299" s="303">
        <v>16</v>
      </c>
      <c r="U299" s="303">
        <v>17</v>
      </c>
      <c r="V299" s="303">
        <v>18</v>
      </c>
      <c r="W299" s="303">
        <v>19</v>
      </c>
      <c r="X299" s="303">
        <v>20</v>
      </c>
      <c r="Y299" s="303">
        <v>21</v>
      </c>
      <c r="Z299" s="303">
        <v>22</v>
      </c>
      <c r="AA299" s="303">
        <v>23</v>
      </c>
      <c r="AB299" s="303">
        <v>24</v>
      </c>
      <c r="AC299" s="303">
        <v>25</v>
      </c>
      <c r="AD299" s="303">
        <v>26</v>
      </c>
      <c r="AE299" s="303">
        <v>27</v>
      </c>
      <c r="AF299" s="303">
        <v>28</v>
      </c>
      <c r="AG299" s="303">
        <v>29</v>
      </c>
      <c r="AH299" s="303">
        <v>30</v>
      </c>
      <c r="AI299" s="303">
        <v>31</v>
      </c>
      <c r="AJ299" s="303">
        <v>32</v>
      </c>
      <c r="AK299" s="303">
        <v>33</v>
      </c>
      <c r="AL299" s="303">
        <v>34</v>
      </c>
      <c r="AM299" s="303">
        <v>35</v>
      </c>
      <c r="AN299" s="303">
        <v>36</v>
      </c>
      <c r="AO299" s="303">
        <v>37</v>
      </c>
      <c r="AP299" s="303">
        <v>38</v>
      </c>
      <c r="AQ299" s="303">
        <v>39</v>
      </c>
      <c r="AR299" s="303">
        <v>40</v>
      </c>
    </row>
    <row r="300" spans="2:44" x14ac:dyDescent="0.2">
      <c r="B300" s="122"/>
      <c r="C300" s="440" t="s">
        <v>523</v>
      </c>
      <c r="D300" s="646">
        <f t="shared" ref="D300:D305" si="408">SUM(E300:H300)</f>
        <v>0</v>
      </c>
      <c r="E300" s="306">
        <f>'7-Plan investitional'!E69</f>
        <v>0</v>
      </c>
      <c r="F300" s="306">
        <f>'7-Plan investitional'!F69</f>
        <v>0</v>
      </c>
      <c r="G300" s="306">
        <f>'7-Plan investitional'!G69</f>
        <v>0</v>
      </c>
      <c r="H300" s="306">
        <f>'7-Plan investitional'!H69</f>
        <v>0</v>
      </c>
      <c r="I300" s="306">
        <f>'7-Plan investitional'!I69</f>
        <v>0</v>
      </c>
      <c r="J300" s="306"/>
      <c r="K300" s="306"/>
      <c r="L300" s="306"/>
      <c r="M300" s="306"/>
      <c r="N300" s="306"/>
      <c r="O300" s="306"/>
      <c r="P300" s="306"/>
      <c r="Q300" s="306"/>
      <c r="R300" s="465"/>
      <c r="S300" s="465"/>
      <c r="T300" s="465"/>
      <c r="U300" s="465"/>
      <c r="V300" s="465"/>
      <c r="W300" s="465"/>
      <c r="X300" s="122"/>
      <c r="Y300" s="122"/>
      <c r="Z300" s="122"/>
      <c r="AA300" s="122"/>
      <c r="AB300" s="122"/>
      <c r="AC300" s="122"/>
      <c r="AD300" s="122"/>
      <c r="AE300" s="122"/>
      <c r="AF300" s="122"/>
      <c r="AG300" s="122"/>
      <c r="AH300" s="122"/>
      <c r="AI300" s="122"/>
      <c r="AJ300" s="122"/>
      <c r="AK300" s="122"/>
      <c r="AL300" s="122"/>
      <c r="AM300" s="122"/>
      <c r="AN300" s="122"/>
      <c r="AO300" s="122"/>
      <c r="AP300" s="122"/>
      <c r="AQ300" s="122"/>
      <c r="AR300" s="122"/>
    </row>
    <row r="301" spans="2:44" ht="22.5" x14ac:dyDescent="0.2">
      <c r="B301" s="122"/>
      <c r="C301" s="440" t="s">
        <v>28</v>
      </c>
      <c r="D301" s="646" t="e">
        <f t="shared" si="408"/>
        <v>#DIV/0!</v>
      </c>
      <c r="E301" s="306" t="e">
        <f>'7-Plan investitional'!E62</f>
        <v>#DIV/0!</v>
      </c>
      <c r="F301" s="306" t="e">
        <f>'7-Plan investitional'!F62</f>
        <v>#DIV/0!</v>
      </c>
      <c r="G301" s="306" t="e">
        <f>'7-Plan investitional'!G62</f>
        <v>#DIV/0!</v>
      </c>
      <c r="H301" s="306" t="e">
        <f>'7-Plan investitional'!H62</f>
        <v>#DIV/0!</v>
      </c>
      <c r="I301" s="306" t="e">
        <f>'7-Plan investitional'!I62</f>
        <v>#DIV/0!</v>
      </c>
      <c r="J301" s="306"/>
      <c r="K301" s="306"/>
      <c r="L301" s="306"/>
      <c r="M301" s="306"/>
      <c r="N301" s="306"/>
      <c r="O301" s="306"/>
      <c r="P301" s="306"/>
      <c r="Q301" s="306"/>
      <c r="R301" s="465"/>
      <c r="S301" s="465"/>
      <c r="T301" s="465"/>
      <c r="U301" s="465"/>
      <c r="V301" s="465"/>
      <c r="W301" s="465"/>
      <c r="X301" s="122"/>
      <c r="Y301" s="122"/>
      <c r="Z301" s="122"/>
      <c r="AA301" s="122"/>
      <c r="AB301" s="122"/>
      <c r="AC301" s="122"/>
      <c r="AD301" s="122"/>
      <c r="AE301" s="122"/>
      <c r="AF301" s="122"/>
      <c r="AG301" s="122"/>
      <c r="AH301" s="122"/>
      <c r="AI301" s="122"/>
      <c r="AJ301" s="122"/>
      <c r="AK301" s="122"/>
      <c r="AL301" s="122"/>
      <c r="AM301" s="122"/>
      <c r="AN301" s="122"/>
      <c r="AO301" s="122"/>
      <c r="AP301" s="122"/>
      <c r="AQ301" s="122"/>
      <c r="AR301" s="122"/>
    </row>
    <row r="302" spans="2:44" x14ac:dyDescent="0.2">
      <c r="B302" s="122"/>
      <c r="C302" s="440" t="s">
        <v>628</v>
      </c>
      <c r="D302" s="646" t="e">
        <f t="shared" si="408"/>
        <v>#DIV/0!</v>
      </c>
      <c r="E302" s="306" t="e">
        <f>'7-Plan investitional'!E58</f>
        <v>#DIV/0!</v>
      </c>
      <c r="F302" s="306" t="e">
        <f>'7-Plan investitional'!F58</f>
        <v>#DIV/0!</v>
      </c>
      <c r="G302" s="306" t="e">
        <f>'7-Plan investitional'!G58</f>
        <v>#DIV/0!</v>
      </c>
      <c r="H302" s="306" t="e">
        <f>'7-Plan investitional'!H58</f>
        <v>#DIV/0!</v>
      </c>
      <c r="I302" s="306" t="e">
        <f>'7-Plan investitional'!I58</f>
        <v>#DIV/0!</v>
      </c>
      <c r="J302" s="306"/>
      <c r="K302" s="306"/>
      <c r="L302" s="306"/>
      <c r="M302" s="306"/>
      <c r="N302" s="306"/>
      <c r="O302" s="306"/>
      <c r="P302" s="306"/>
      <c r="Q302" s="306"/>
      <c r="R302" s="465"/>
      <c r="S302" s="465"/>
      <c r="T302" s="465"/>
      <c r="U302" s="465"/>
      <c r="V302" s="465"/>
      <c r="W302" s="465"/>
      <c r="X302" s="122"/>
      <c r="Y302" s="122"/>
      <c r="Z302" s="122"/>
      <c r="AA302" s="122"/>
      <c r="AB302" s="122"/>
      <c r="AC302" s="122"/>
      <c r="AD302" s="122"/>
      <c r="AE302" s="122"/>
      <c r="AF302" s="122"/>
      <c r="AG302" s="122"/>
      <c r="AH302" s="122"/>
      <c r="AI302" s="122"/>
      <c r="AJ302" s="122"/>
      <c r="AK302" s="122"/>
      <c r="AL302" s="122"/>
      <c r="AM302" s="122"/>
      <c r="AN302" s="122"/>
      <c r="AO302" s="122"/>
      <c r="AP302" s="122"/>
      <c r="AQ302" s="122"/>
      <c r="AR302" s="122"/>
    </row>
    <row r="303" spans="2:44" x14ac:dyDescent="0.2">
      <c r="B303" s="122"/>
      <c r="C303" s="440" t="s">
        <v>629</v>
      </c>
      <c r="D303" s="646" t="e">
        <f t="shared" si="408"/>
        <v>#DIV/0!</v>
      </c>
      <c r="E303" s="306" t="e">
        <f>'7-Plan investitional'!E73</f>
        <v>#DIV/0!</v>
      </c>
      <c r="F303" s="306" t="e">
        <f>'7-Plan investitional'!F73</f>
        <v>#DIV/0!</v>
      </c>
      <c r="G303" s="306" t="e">
        <f>'7-Plan investitional'!G73</f>
        <v>#DIV/0!</v>
      </c>
      <c r="H303" s="306" t="e">
        <f>'7-Plan investitional'!H73</f>
        <v>#DIV/0!</v>
      </c>
      <c r="I303" s="306" t="e">
        <f>'7-Plan investitional'!I73</f>
        <v>#DIV/0!</v>
      </c>
      <c r="J303" s="306"/>
      <c r="K303" s="306"/>
      <c r="L303" s="306"/>
      <c r="M303" s="306"/>
      <c r="N303" s="306"/>
      <c r="O303" s="306"/>
      <c r="P303" s="306"/>
      <c r="Q303" s="306"/>
      <c r="R303" s="465"/>
      <c r="S303" s="465"/>
      <c r="T303" s="465"/>
      <c r="U303" s="465"/>
      <c r="V303" s="465"/>
      <c r="W303" s="465"/>
      <c r="X303" s="122"/>
      <c r="Y303" s="122"/>
      <c r="Z303" s="122"/>
      <c r="AA303" s="122"/>
      <c r="AB303" s="122"/>
      <c r="AC303" s="122"/>
      <c r="AD303" s="122"/>
      <c r="AE303" s="122"/>
      <c r="AF303" s="122"/>
      <c r="AG303" s="122"/>
      <c r="AH303" s="122"/>
      <c r="AI303" s="122"/>
      <c r="AJ303" s="122"/>
      <c r="AK303" s="122"/>
      <c r="AL303" s="122"/>
      <c r="AM303" s="122"/>
      <c r="AN303" s="122"/>
      <c r="AO303" s="122"/>
      <c r="AP303" s="122"/>
      <c r="AQ303" s="122"/>
      <c r="AR303" s="122"/>
    </row>
    <row r="304" spans="2:44" ht="33.75" x14ac:dyDescent="0.2">
      <c r="B304" s="122"/>
      <c r="C304" s="440" t="s">
        <v>630</v>
      </c>
      <c r="D304" s="646" t="e">
        <f t="shared" si="408"/>
        <v>#DIV/0!</v>
      </c>
      <c r="E304" s="306" t="e">
        <f>'7-Plan investitional'!E74</f>
        <v>#DIV/0!</v>
      </c>
      <c r="F304" s="306" t="e">
        <f>'7-Plan investitional'!F74</f>
        <v>#DIV/0!</v>
      </c>
      <c r="G304" s="306" t="e">
        <f>'7-Plan investitional'!G74</f>
        <v>#DIV/0!</v>
      </c>
      <c r="H304" s="306" t="e">
        <f>'7-Plan investitional'!H74</f>
        <v>#DIV/0!</v>
      </c>
      <c r="I304" s="306" t="e">
        <f>'7-Plan investitional'!I74</f>
        <v>#DIV/0!</v>
      </c>
      <c r="J304" s="306"/>
      <c r="K304" s="306"/>
      <c r="L304" s="306"/>
      <c r="M304" s="306"/>
      <c r="N304" s="306"/>
      <c r="O304" s="306"/>
      <c r="P304" s="306"/>
      <c r="Q304" s="306"/>
      <c r="R304" s="465"/>
      <c r="S304" s="465"/>
      <c r="T304" s="465"/>
      <c r="U304" s="465"/>
      <c r="V304" s="465"/>
      <c r="W304" s="465"/>
      <c r="X304" s="122"/>
      <c r="Y304" s="122"/>
      <c r="Z304" s="122"/>
      <c r="AA304" s="122"/>
      <c r="AB304" s="122"/>
      <c r="AC304" s="122"/>
      <c r="AD304" s="122"/>
      <c r="AE304" s="122"/>
      <c r="AF304" s="122"/>
      <c r="AG304" s="122"/>
      <c r="AH304" s="122"/>
      <c r="AI304" s="122"/>
      <c r="AJ304" s="122"/>
      <c r="AK304" s="122"/>
      <c r="AL304" s="122"/>
      <c r="AM304" s="122"/>
      <c r="AN304" s="122"/>
      <c r="AO304" s="122"/>
      <c r="AP304" s="122"/>
      <c r="AQ304" s="122"/>
      <c r="AR304" s="122"/>
    </row>
    <row r="305" spans="2:44" ht="22.5" x14ac:dyDescent="0.2">
      <c r="B305" s="122"/>
      <c r="C305" s="440" t="s">
        <v>631</v>
      </c>
      <c r="D305" s="646">
        <f t="shared" si="408"/>
        <v>0</v>
      </c>
      <c r="E305" s="306">
        <f>'7-Plan investitional'!E75</f>
        <v>0</v>
      </c>
      <c r="F305" s="306">
        <f>'7-Plan investitional'!F75</f>
        <v>0</v>
      </c>
      <c r="G305" s="306">
        <f>'7-Plan investitional'!G75</f>
        <v>0</v>
      </c>
      <c r="H305" s="306">
        <f>'7-Plan investitional'!H75</f>
        <v>0</v>
      </c>
      <c r="I305" s="306">
        <f>'7-Plan investitional'!I75</f>
        <v>0</v>
      </c>
      <c r="J305" s="306"/>
      <c r="K305" s="306"/>
      <c r="L305" s="306"/>
      <c r="M305" s="306"/>
      <c r="N305" s="306"/>
      <c r="O305" s="306"/>
      <c r="P305" s="306"/>
      <c r="Q305" s="306"/>
      <c r="R305" s="465"/>
      <c r="S305" s="465"/>
      <c r="T305" s="465"/>
      <c r="U305" s="465"/>
      <c r="V305" s="465"/>
      <c r="W305" s="465"/>
      <c r="X305" s="122"/>
      <c r="Y305" s="122"/>
      <c r="Z305" s="122"/>
      <c r="AA305" s="122"/>
      <c r="AB305" s="122"/>
      <c r="AC305" s="122"/>
      <c r="AD305" s="122"/>
      <c r="AE305" s="122"/>
      <c r="AF305" s="122"/>
      <c r="AG305" s="122"/>
      <c r="AH305" s="122"/>
      <c r="AI305" s="122"/>
      <c r="AJ305" s="122"/>
      <c r="AK305" s="122"/>
      <c r="AL305" s="122"/>
      <c r="AM305" s="122"/>
      <c r="AN305" s="122"/>
      <c r="AO305" s="122"/>
      <c r="AP305" s="122"/>
      <c r="AQ305" s="122"/>
      <c r="AR305" s="122"/>
    </row>
    <row r="306" spans="2:44" x14ac:dyDescent="0.2">
      <c r="B306" s="122"/>
      <c r="C306" s="440" t="s">
        <v>3</v>
      </c>
      <c r="D306" s="646">
        <f>SUM(E306:AC306)</f>
        <v>0</v>
      </c>
      <c r="E306" s="306">
        <f>'7-Plan investitional'!E85</f>
        <v>0</v>
      </c>
      <c r="F306" s="306">
        <f>'7-Plan investitional'!F85</f>
        <v>0</v>
      </c>
      <c r="G306" s="306">
        <f>'7-Plan investitional'!G85</f>
        <v>0</v>
      </c>
      <c r="H306" s="306">
        <f>'7-Plan investitional'!H85</f>
        <v>0</v>
      </c>
      <c r="I306" s="306">
        <f>'7-Plan investitional'!I85</f>
        <v>0</v>
      </c>
      <c r="J306" s="306">
        <f>'7-Plan investitional'!E91</f>
        <v>0</v>
      </c>
      <c r="K306" s="306">
        <f>'7-Plan investitional'!F91</f>
        <v>0</v>
      </c>
      <c r="L306" s="306">
        <f>'7-Plan investitional'!G91</f>
        <v>0</v>
      </c>
      <c r="M306" s="306">
        <f>'7-Plan investitional'!H91</f>
        <v>0</v>
      </c>
      <c r="N306" s="306">
        <f>'7-Plan investitional'!I91</f>
        <v>0</v>
      </c>
      <c r="O306" s="306">
        <f>'7-Plan investitional'!E97</f>
        <v>0</v>
      </c>
      <c r="P306" s="306">
        <f>'7-Plan investitional'!F97</f>
        <v>0</v>
      </c>
      <c r="Q306" s="306">
        <f>'7-Plan investitional'!G97</f>
        <v>0</v>
      </c>
      <c r="R306" s="306">
        <f>'7-Plan investitional'!H97</f>
        <v>0</v>
      </c>
      <c r="S306" s="306">
        <f>'7-Plan investitional'!I97</f>
        <v>0</v>
      </c>
      <c r="T306" s="465">
        <f>'7-Plan investitional'!E103</f>
        <v>0</v>
      </c>
      <c r="U306" s="465">
        <f>'7-Plan investitional'!F103</f>
        <v>0</v>
      </c>
      <c r="V306" s="465">
        <f>'7-Plan investitional'!G103</f>
        <v>0</v>
      </c>
      <c r="W306" s="465">
        <f>'7-Plan investitional'!H103</f>
        <v>0</v>
      </c>
      <c r="X306" s="465">
        <f>'7-Plan investitional'!I103</f>
        <v>0</v>
      </c>
      <c r="Y306" s="465">
        <f>'7-Plan investitional'!J103</f>
        <v>0</v>
      </c>
      <c r="Z306" s="465">
        <f>'7-Plan investitional'!K103</f>
        <v>0</v>
      </c>
      <c r="AA306" s="465">
        <f>'7-Plan investitional'!L103</f>
        <v>0</v>
      </c>
      <c r="AB306" s="465">
        <f>'7-Plan investitional'!M103</f>
        <v>0</v>
      </c>
      <c r="AC306" s="465">
        <f>'7-Plan investitional'!N103</f>
        <v>0</v>
      </c>
      <c r="AD306" s="465">
        <f>'7-Plan investitional'!O103</f>
        <v>0</v>
      </c>
      <c r="AE306" s="465">
        <f>'7-Plan investitional'!P103</f>
        <v>0</v>
      </c>
      <c r="AF306" s="465">
        <f>'7-Plan investitional'!Q103</f>
        <v>0</v>
      </c>
      <c r="AG306" s="465">
        <f>'7-Plan investitional'!R103</f>
        <v>0</v>
      </c>
      <c r="AH306" s="465">
        <f>'7-Plan investitional'!S103</f>
        <v>0</v>
      </c>
      <c r="AI306" s="465">
        <f>'7-Plan investitional'!T103</f>
        <v>0</v>
      </c>
      <c r="AJ306" s="465">
        <f>'7-Plan investitional'!U103</f>
        <v>0</v>
      </c>
      <c r="AK306" s="465">
        <f>'7-Plan investitional'!V103</f>
        <v>0</v>
      </c>
      <c r="AL306" s="465">
        <f>'7-Plan investitional'!W103</f>
        <v>0</v>
      </c>
      <c r="AM306" s="465">
        <f>'7-Plan investitional'!X103</f>
        <v>0</v>
      </c>
      <c r="AN306" s="465">
        <f>'7-Plan investitional'!Y103</f>
        <v>0</v>
      </c>
      <c r="AO306" s="465">
        <f>'7-Plan investitional'!Z103</f>
        <v>0</v>
      </c>
      <c r="AP306" s="465">
        <f>'7-Plan investitional'!AA103</f>
        <v>0</v>
      </c>
      <c r="AQ306" s="465">
        <f>'7-Plan investitional'!AB103</f>
        <v>0</v>
      </c>
      <c r="AR306" s="465">
        <f>'7-Plan investitional'!AC103</f>
        <v>0</v>
      </c>
    </row>
    <row r="307" spans="2:44" x14ac:dyDescent="0.2">
      <c r="B307" s="122"/>
      <c r="C307" s="440"/>
      <c r="D307" s="646"/>
      <c r="E307" s="306"/>
      <c r="F307" s="306"/>
      <c r="G307" s="306"/>
      <c r="H307" s="306"/>
      <c r="I307" s="306"/>
      <c r="J307" s="306"/>
      <c r="K307" s="306"/>
      <c r="L307" s="306"/>
      <c r="M307" s="306"/>
      <c r="N307" s="306"/>
      <c r="O307" s="306"/>
      <c r="P307" s="306"/>
      <c r="Q307" s="306"/>
      <c r="R307" s="465"/>
      <c r="S307" s="465"/>
      <c r="T307" s="465"/>
      <c r="U307" s="465"/>
      <c r="V307" s="465"/>
      <c r="W307" s="465"/>
      <c r="X307" s="122"/>
      <c r="Y307" s="122"/>
      <c r="Z307" s="122"/>
      <c r="AA307" s="122"/>
      <c r="AB307" s="122"/>
      <c r="AC307" s="122"/>
      <c r="AD307" s="122"/>
      <c r="AE307" s="122"/>
      <c r="AF307" s="122"/>
      <c r="AG307" s="122"/>
      <c r="AH307" s="122"/>
      <c r="AI307" s="122"/>
      <c r="AJ307" s="122"/>
      <c r="AK307" s="122"/>
      <c r="AL307" s="122"/>
      <c r="AM307" s="122"/>
      <c r="AN307" s="122"/>
      <c r="AO307" s="122"/>
      <c r="AP307" s="122"/>
      <c r="AQ307" s="122"/>
      <c r="AR307" s="122"/>
    </row>
    <row r="308" spans="2:44" x14ac:dyDescent="0.2">
      <c r="R308" s="435"/>
      <c r="X308" s="123"/>
    </row>
    <row r="309" spans="2:44" x14ac:dyDescent="0.2">
      <c r="R309" s="435"/>
      <c r="X309" s="123"/>
    </row>
  </sheetData>
  <sheetProtection algorithmName="SHA-512" hashValue="Po8Rc+/f7G80lbvfNQ5EScy+9bX+01spVyWiy+yH5KSOMvilghNXoCQ/YdMAjZPB/co3hNUR4oZqrf+5ruyKnw==" saltValue="O+i2+6EcV8z0cE313742dw==" spinCount="100000" sheet="1" objects="1" scenarios="1"/>
  <mergeCells count="14">
    <mergeCell ref="C219:X219"/>
    <mergeCell ref="C214:E214"/>
    <mergeCell ref="C215:I215"/>
    <mergeCell ref="C217:N217"/>
    <mergeCell ref="C88:R88"/>
    <mergeCell ref="E89:R89"/>
    <mergeCell ref="C90:D90"/>
    <mergeCell ref="C91:D91"/>
    <mergeCell ref="C100:I100"/>
    <mergeCell ref="C1:G1"/>
    <mergeCell ref="C3:N3"/>
    <mergeCell ref="C4:I4"/>
    <mergeCell ref="C5:I5"/>
    <mergeCell ref="C87:N87"/>
  </mergeCells>
  <phoneticPr fontId="15" type="noConversion"/>
  <pageMargins left="0.25" right="0.25" top="0.25" bottom="0.25" header="0.05" footer="0.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22"/>
  <sheetViews>
    <sheetView workbookViewId="0">
      <selection activeCell="T32" sqref="T32"/>
    </sheetView>
  </sheetViews>
  <sheetFormatPr defaultColWidth="9.28515625" defaultRowHeight="12" x14ac:dyDescent="0.2"/>
  <cols>
    <col min="1" max="1" width="26.42578125" style="88" customWidth="1"/>
    <col min="2" max="2" width="3.42578125" style="292" customWidth="1"/>
    <col min="3" max="3" width="11.7109375" style="310" customWidth="1"/>
    <col min="4" max="4" width="13.85546875" style="310" hidden="1" customWidth="1"/>
    <col min="5" max="5" width="11.28515625" style="292" bestFit="1" customWidth="1"/>
    <col min="6" max="12" width="10.7109375" style="292" bestFit="1" customWidth="1"/>
    <col min="13" max="24" width="10.7109375" style="51" bestFit="1" customWidth="1"/>
    <col min="25" max="29" width="10.7109375" style="51" customWidth="1"/>
    <col min="30" max="44" width="10.28515625" style="51" bestFit="1" customWidth="1"/>
    <col min="45" max="16384" width="9.28515625" style="51"/>
  </cols>
  <sheetData>
    <row r="1" spans="1:44" ht="19.5" customHeight="1" x14ac:dyDescent="0.2">
      <c r="A1" s="832" t="s">
        <v>624</v>
      </c>
      <c r="B1" s="832"/>
      <c r="C1" s="832"/>
      <c r="D1" s="832"/>
      <c r="E1" s="832"/>
      <c r="F1" s="832"/>
      <c r="G1" s="832"/>
      <c r="H1" s="281"/>
      <c r="I1" s="281"/>
      <c r="J1" s="281"/>
      <c r="K1" s="281"/>
      <c r="L1" s="281"/>
    </row>
    <row r="2" spans="1:44" ht="19.5" customHeight="1" thickBot="1" x14ac:dyDescent="0.25">
      <c r="A2" s="267"/>
      <c r="B2" s="280"/>
      <c r="C2" s="280"/>
      <c r="D2" s="280"/>
      <c r="E2" s="281"/>
      <c r="F2" s="281"/>
      <c r="G2" s="281"/>
      <c r="H2" s="281"/>
      <c r="I2" s="281"/>
      <c r="J2" s="281"/>
      <c r="K2" s="281"/>
      <c r="L2" s="281"/>
    </row>
    <row r="3" spans="1:44" ht="22.15" customHeight="1" thickBot="1" x14ac:dyDescent="0.25">
      <c r="A3" s="299" t="s">
        <v>625</v>
      </c>
      <c r="B3" s="300"/>
      <c r="C3" s="301" t="e">
        <f>#REF!</f>
        <v>#REF!</v>
      </c>
      <c r="D3" s="150"/>
      <c r="E3" s="150"/>
      <c r="F3" s="150"/>
      <c r="G3" s="150"/>
      <c r="I3" s="298"/>
      <c r="J3" s="309"/>
      <c r="K3" s="309"/>
      <c r="L3" s="309"/>
    </row>
    <row r="4" spans="1:44" s="254" customFormat="1" ht="23.25" customHeight="1" x14ac:dyDescent="0.2">
      <c r="A4" s="267"/>
      <c r="B4" s="282"/>
      <c r="C4" s="283"/>
      <c r="D4" s="282" t="s">
        <v>535</v>
      </c>
      <c r="E4" s="833" t="s">
        <v>536</v>
      </c>
      <c r="F4" s="833"/>
      <c r="G4" s="833"/>
      <c r="H4" s="833"/>
      <c r="I4" s="833"/>
      <c r="J4" s="833"/>
      <c r="K4" s="833"/>
      <c r="L4" s="833"/>
      <c r="M4" s="833"/>
      <c r="N4" s="833"/>
      <c r="O4" s="833"/>
      <c r="P4" s="833"/>
      <c r="Q4" s="833"/>
      <c r="R4" s="833"/>
      <c r="S4" s="833"/>
      <c r="T4" s="833"/>
      <c r="U4" s="833"/>
      <c r="V4" s="833"/>
      <c r="W4" s="833"/>
      <c r="X4" s="833"/>
    </row>
    <row r="5" spans="1:44" s="254" customFormat="1" ht="24" x14ac:dyDescent="0.2">
      <c r="A5" s="353" t="s">
        <v>537</v>
      </c>
      <c r="B5" s="284"/>
      <c r="C5" s="285" t="s">
        <v>473</v>
      </c>
      <c r="D5" s="286">
        <v>0</v>
      </c>
      <c r="E5" s="287">
        <v>1</v>
      </c>
      <c r="F5" s="287">
        <v>2</v>
      </c>
      <c r="G5" s="287">
        <v>3</v>
      </c>
      <c r="H5" s="287">
        <v>4</v>
      </c>
      <c r="I5" s="287">
        <v>5</v>
      </c>
      <c r="J5" s="287">
        <v>6</v>
      </c>
      <c r="K5" s="287">
        <v>7</v>
      </c>
      <c r="L5" s="287">
        <v>8</v>
      </c>
      <c r="M5" s="287">
        <v>9</v>
      </c>
      <c r="N5" s="287">
        <v>10</v>
      </c>
      <c r="O5" s="287">
        <v>11</v>
      </c>
      <c r="P5" s="287">
        <v>12</v>
      </c>
      <c r="Q5" s="287">
        <v>13</v>
      </c>
      <c r="R5" s="287">
        <v>14</v>
      </c>
      <c r="S5" s="287">
        <v>15</v>
      </c>
      <c r="T5" s="287">
        <v>16</v>
      </c>
      <c r="U5" s="287">
        <v>17</v>
      </c>
      <c r="V5" s="287">
        <v>18</v>
      </c>
      <c r="W5" s="287">
        <v>19</v>
      </c>
      <c r="X5" s="287">
        <v>20</v>
      </c>
      <c r="Y5" s="287">
        <v>21</v>
      </c>
      <c r="Z5" s="287">
        <v>22</v>
      </c>
      <c r="AA5" s="287">
        <v>23</v>
      </c>
      <c r="AB5" s="287">
        <v>24</v>
      </c>
      <c r="AC5" s="287">
        <v>25</v>
      </c>
      <c r="AD5" s="287">
        <v>26</v>
      </c>
      <c r="AE5" s="287">
        <v>27</v>
      </c>
      <c r="AF5" s="287">
        <v>28</v>
      </c>
      <c r="AG5" s="287">
        <v>29</v>
      </c>
      <c r="AH5" s="287">
        <v>30</v>
      </c>
      <c r="AI5" s="287">
        <v>31</v>
      </c>
      <c r="AJ5" s="287">
        <v>32</v>
      </c>
      <c r="AK5" s="287">
        <v>33</v>
      </c>
      <c r="AL5" s="287">
        <v>34</v>
      </c>
      <c r="AM5" s="287">
        <v>35</v>
      </c>
      <c r="AN5" s="287">
        <v>36</v>
      </c>
      <c r="AO5" s="287">
        <v>37</v>
      </c>
      <c r="AP5" s="287">
        <v>38</v>
      </c>
      <c r="AQ5" s="287">
        <v>39</v>
      </c>
      <c r="AR5" s="287">
        <v>40</v>
      </c>
    </row>
    <row r="6" spans="1:44" s="254" customFormat="1" ht="22.9" customHeight="1" x14ac:dyDescent="0.2">
      <c r="A6" s="333" t="s">
        <v>621</v>
      </c>
      <c r="B6" s="288"/>
      <c r="C6" s="589">
        <f>SUM(E6:AR6)</f>
        <v>0</v>
      </c>
      <c r="D6" s="472">
        <f>SUM(F6:AD6)</f>
        <v>0</v>
      </c>
      <c r="E6" s="584">
        <f>'9-Proiectii financiare '!E133-'9-Proiectii financiare '!E124-'9-Proiectii financiare '!E125</f>
        <v>0</v>
      </c>
      <c r="F6" s="584">
        <f>'9-Proiectii financiare '!F133-'9-Proiectii financiare '!F124-'9-Proiectii financiare '!F125</f>
        <v>0</v>
      </c>
      <c r="G6" s="584">
        <f>'9-Proiectii financiare '!G133-'9-Proiectii financiare '!G124-'9-Proiectii financiare '!G125</f>
        <v>0</v>
      </c>
      <c r="H6" s="584">
        <f>'9-Proiectii financiare '!H133-'9-Proiectii financiare '!H124-'9-Proiectii financiare '!H125</f>
        <v>0</v>
      </c>
      <c r="I6" s="584">
        <f>'9-Proiectii financiare '!I133-'9-Proiectii financiare '!I124-'9-Proiectii financiare '!I125</f>
        <v>0</v>
      </c>
      <c r="J6" s="584">
        <f>'9-Proiectii financiare '!J133-'9-Proiectii financiare '!J124-'9-Proiectii financiare '!J125</f>
        <v>0</v>
      </c>
      <c r="K6" s="584">
        <f>'9-Proiectii financiare '!K133-'9-Proiectii financiare '!K124-'9-Proiectii financiare '!K125</f>
        <v>0</v>
      </c>
      <c r="L6" s="584">
        <f>'9-Proiectii financiare '!L133-'9-Proiectii financiare '!L124-'9-Proiectii financiare '!L125</f>
        <v>0</v>
      </c>
      <c r="M6" s="584">
        <f>'9-Proiectii financiare '!M133-'9-Proiectii financiare '!M124-'9-Proiectii financiare '!M125</f>
        <v>0</v>
      </c>
      <c r="N6" s="584">
        <f>'9-Proiectii financiare '!N133-'9-Proiectii financiare '!N124-'9-Proiectii financiare '!N125</f>
        <v>0</v>
      </c>
      <c r="O6" s="584">
        <f>'9-Proiectii financiare '!O133-'9-Proiectii financiare '!O124-'9-Proiectii financiare '!O125</f>
        <v>0</v>
      </c>
      <c r="P6" s="584">
        <f>'9-Proiectii financiare '!P133-'9-Proiectii financiare '!P124-'9-Proiectii financiare '!P125</f>
        <v>0</v>
      </c>
      <c r="Q6" s="584">
        <f>'9-Proiectii financiare '!Q133-'9-Proiectii financiare '!Q124-'9-Proiectii financiare '!Q125</f>
        <v>0</v>
      </c>
      <c r="R6" s="584">
        <f>'9-Proiectii financiare '!R133-'9-Proiectii financiare '!R124-'9-Proiectii financiare '!R125</f>
        <v>0</v>
      </c>
      <c r="S6" s="584">
        <f>'9-Proiectii financiare '!S133-'9-Proiectii financiare '!S124-'9-Proiectii financiare '!S125</f>
        <v>0</v>
      </c>
      <c r="T6" s="584">
        <f>'9-Proiectii financiare '!T133-'9-Proiectii financiare '!T124-'9-Proiectii financiare '!T125</f>
        <v>0</v>
      </c>
      <c r="U6" s="584">
        <f>'9-Proiectii financiare '!U133-'9-Proiectii financiare '!U124-'9-Proiectii financiare '!U125</f>
        <v>0</v>
      </c>
      <c r="V6" s="584">
        <f>'9-Proiectii financiare '!V133-'9-Proiectii financiare '!V124-'9-Proiectii financiare '!V125</f>
        <v>0</v>
      </c>
      <c r="W6" s="584">
        <f>'9-Proiectii financiare '!W133-'9-Proiectii financiare '!W124-'9-Proiectii financiare '!W125</f>
        <v>0</v>
      </c>
      <c r="X6" s="584">
        <f>'9-Proiectii financiare '!X133-'9-Proiectii financiare '!X124-'9-Proiectii financiare '!X125</f>
        <v>0</v>
      </c>
      <c r="Y6" s="584">
        <f>'9-Proiectii financiare '!Y133-'9-Proiectii financiare '!Y124-'9-Proiectii financiare '!Y125</f>
        <v>0</v>
      </c>
      <c r="Z6" s="584">
        <f>'9-Proiectii financiare '!Z133-'9-Proiectii financiare '!Z124-'9-Proiectii financiare '!Z125</f>
        <v>0</v>
      </c>
      <c r="AA6" s="584">
        <f>'9-Proiectii financiare '!AA133-'9-Proiectii financiare '!AA124-'9-Proiectii financiare '!AA125</f>
        <v>0</v>
      </c>
      <c r="AB6" s="584">
        <f>'9-Proiectii financiare '!AB133-'9-Proiectii financiare '!AB124-'9-Proiectii financiare '!AB125</f>
        <v>0</v>
      </c>
      <c r="AC6" s="584">
        <f>'9-Proiectii financiare '!AC133-'9-Proiectii financiare '!AC124-'9-Proiectii financiare '!AC125</f>
        <v>0</v>
      </c>
      <c r="AD6" s="584">
        <f>'9-Proiectii financiare '!AD133-'9-Proiectii financiare '!AD124-'9-Proiectii financiare '!AD125</f>
        <v>0</v>
      </c>
      <c r="AE6" s="584">
        <f>'9-Proiectii financiare '!AE133-'9-Proiectii financiare '!AE124-'9-Proiectii financiare '!AE125</f>
        <v>0</v>
      </c>
      <c r="AF6" s="584">
        <f>'9-Proiectii financiare '!AF133-'9-Proiectii financiare '!AF124-'9-Proiectii financiare '!AF125</f>
        <v>0</v>
      </c>
      <c r="AG6" s="584">
        <f>'9-Proiectii financiare '!AG133-'9-Proiectii financiare '!AG124-'9-Proiectii financiare '!AG125</f>
        <v>0</v>
      </c>
      <c r="AH6" s="584">
        <f>'9-Proiectii financiare '!AH133-'9-Proiectii financiare '!AH124-'9-Proiectii financiare '!AH125</f>
        <v>0</v>
      </c>
      <c r="AI6" s="584">
        <f>'9-Proiectii financiare '!AI133-'9-Proiectii financiare '!AI124-'9-Proiectii financiare '!AI125</f>
        <v>0</v>
      </c>
      <c r="AJ6" s="584">
        <f>'9-Proiectii financiare '!AJ133-'9-Proiectii financiare '!AJ124-'9-Proiectii financiare '!AJ125</f>
        <v>0</v>
      </c>
      <c r="AK6" s="584">
        <f>'9-Proiectii financiare '!AK133-'9-Proiectii financiare '!AK124-'9-Proiectii financiare '!AK125</f>
        <v>0</v>
      </c>
      <c r="AL6" s="584">
        <f>'9-Proiectii financiare '!AL133-'9-Proiectii financiare '!AL124-'9-Proiectii financiare '!AL125</f>
        <v>0</v>
      </c>
      <c r="AM6" s="584">
        <f>'9-Proiectii financiare '!AM133-'9-Proiectii financiare '!AM124-'9-Proiectii financiare '!AM125</f>
        <v>0</v>
      </c>
      <c r="AN6" s="584">
        <f>'9-Proiectii financiare '!AN133-'9-Proiectii financiare '!AN124-'9-Proiectii financiare '!AN125</f>
        <v>0</v>
      </c>
      <c r="AO6" s="584">
        <f>'9-Proiectii financiare '!AO133-'9-Proiectii financiare '!AO124-'9-Proiectii financiare '!AO125</f>
        <v>0</v>
      </c>
      <c r="AP6" s="584">
        <f>'9-Proiectii financiare '!AP133-'9-Proiectii financiare '!AP124-'9-Proiectii financiare '!AP125</f>
        <v>0</v>
      </c>
      <c r="AQ6" s="584">
        <f>'9-Proiectii financiare '!AQ133-'9-Proiectii financiare '!AQ124-'9-Proiectii financiare '!AQ125</f>
        <v>0</v>
      </c>
      <c r="AR6" s="584">
        <f>'9-Proiectii financiare '!AR133-'9-Proiectii financiare '!AR124-'9-Proiectii financiare '!AR125</f>
        <v>0</v>
      </c>
    </row>
    <row r="7" spans="1:44" s="254" customFormat="1" ht="24" x14ac:dyDescent="0.2">
      <c r="A7" s="354" t="s">
        <v>538</v>
      </c>
      <c r="B7" s="289"/>
      <c r="C7" s="589">
        <f>SUM(E7:AR7)</f>
        <v>0</v>
      </c>
      <c r="D7" s="473"/>
      <c r="E7" s="585">
        <f>'9-Proiectii financiare '!E169</f>
        <v>0</v>
      </c>
      <c r="F7" s="585">
        <f>'9-Proiectii financiare '!F169</f>
        <v>0</v>
      </c>
      <c r="G7" s="585">
        <f>'9-Proiectii financiare '!G169</f>
        <v>0</v>
      </c>
      <c r="H7" s="585">
        <f>'9-Proiectii financiare '!H169</f>
        <v>0</v>
      </c>
      <c r="I7" s="585">
        <f>'9-Proiectii financiare '!I169</f>
        <v>0</v>
      </c>
      <c r="J7" s="585">
        <f>'9-Proiectii financiare '!J169</f>
        <v>0</v>
      </c>
      <c r="K7" s="585">
        <f>'9-Proiectii financiare '!K169</f>
        <v>0</v>
      </c>
      <c r="L7" s="585">
        <f>'9-Proiectii financiare '!L169</f>
        <v>0</v>
      </c>
      <c r="M7" s="585">
        <f>'9-Proiectii financiare '!M169</f>
        <v>0</v>
      </c>
      <c r="N7" s="585">
        <f>'9-Proiectii financiare '!N169</f>
        <v>0</v>
      </c>
      <c r="O7" s="585">
        <f>'9-Proiectii financiare '!O169</f>
        <v>0</v>
      </c>
      <c r="P7" s="585">
        <f>'9-Proiectii financiare '!P169</f>
        <v>0</v>
      </c>
      <c r="Q7" s="585">
        <f>'9-Proiectii financiare '!Q169</f>
        <v>0</v>
      </c>
      <c r="R7" s="585">
        <f>'9-Proiectii financiare '!R169</f>
        <v>0</v>
      </c>
      <c r="S7" s="585">
        <f>'9-Proiectii financiare '!S169</f>
        <v>0</v>
      </c>
      <c r="T7" s="585">
        <f>'9-Proiectii financiare '!T169</f>
        <v>0</v>
      </c>
      <c r="U7" s="585">
        <f>'9-Proiectii financiare '!U169</f>
        <v>0</v>
      </c>
      <c r="V7" s="585">
        <f>'9-Proiectii financiare '!V169</f>
        <v>0</v>
      </c>
      <c r="W7" s="585">
        <f>'9-Proiectii financiare '!W169</f>
        <v>0</v>
      </c>
      <c r="X7" s="585">
        <f>'9-Proiectii financiare '!X169</f>
        <v>0</v>
      </c>
      <c r="Y7" s="585">
        <f>'9-Proiectii financiare '!Y169</f>
        <v>0</v>
      </c>
      <c r="Z7" s="585">
        <f>'9-Proiectii financiare '!Z169</f>
        <v>0</v>
      </c>
      <c r="AA7" s="585">
        <f>'9-Proiectii financiare '!AA169</f>
        <v>0</v>
      </c>
      <c r="AB7" s="585">
        <f>'9-Proiectii financiare '!AB169</f>
        <v>0</v>
      </c>
      <c r="AC7" s="585">
        <f>'9-Proiectii financiare '!AC169</f>
        <v>0</v>
      </c>
      <c r="AD7" s="585">
        <f>'9-Proiectii financiare '!AD169</f>
        <v>0</v>
      </c>
      <c r="AE7" s="585">
        <f>'9-Proiectii financiare '!AE169</f>
        <v>0</v>
      </c>
      <c r="AF7" s="585">
        <f>'9-Proiectii financiare '!AF169</f>
        <v>0</v>
      </c>
      <c r="AG7" s="585">
        <f>'9-Proiectii financiare '!AG169</f>
        <v>0</v>
      </c>
      <c r="AH7" s="585">
        <f>'9-Proiectii financiare '!AH169</f>
        <v>0</v>
      </c>
      <c r="AI7" s="585">
        <f>'9-Proiectii financiare '!AI169</f>
        <v>0</v>
      </c>
      <c r="AJ7" s="585">
        <f>'9-Proiectii financiare '!AJ169</f>
        <v>0</v>
      </c>
      <c r="AK7" s="585">
        <f>'9-Proiectii financiare '!AK169</f>
        <v>0</v>
      </c>
      <c r="AL7" s="585">
        <f>'9-Proiectii financiare '!AL169</f>
        <v>0</v>
      </c>
      <c r="AM7" s="585">
        <f>'9-Proiectii financiare '!AM169</f>
        <v>0</v>
      </c>
      <c r="AN7" s="585">
        <f>'9-Proiectii financiare '!AN169</f>
        <v>0</v>
      </c>
      <c r="AO7" s="585">
        <f>'9-Proiectii financiare '!AO169</f>
        <v>0</v>
      </c>
      <c r="AP7" s="585">
        <f>'9-Proiectii financiare '!AP169</f>
        <v>0</v>
      </c>
      <c r="AQ7" s="585">
        <f>'9-Proiectii financiare '!AQ169</f>
        <v>0</v>
      </c>
      <c r="AR7" s="585">
        <f>'9-Proiectii financiare '!AR169</f>
        <v>0</v>
      </c>
    </row>
    <row r="8" spans="1:44" s="258" customFormat="1" ht="24" x14ac:dyDescent="0.2">
      <c r="A8" s="355" t="s">
        <v>539</v>
      </c>
      <c r="B8" s="290"/>
      <c r="C8" s="590">
        <f>C6-C7</f>
        <v>0</v>
      </c>
      <c r="D8" s="474"/>
      <c r="E8" s="586">
        <f>E6-E7</f>
        <v>0</v>
      </c>
      <c r="F8" s="586">
        <f t="shared" ref="F8:AR8" si="0">F6-F7</f>
        <v>0</v>
      </c>
      <c r="G8" s="586">
        <f t="shared" si="0"/>
        <v>0</v>
      </c>
      <c r="H8" s="586">
        <f t="shared" si="0"/>
        <v>0</v>
      </c>
      <c r="I8" s="586">
        <f t="shared" si="0"/>
        <v>0</v>
      </c>
      <c r="J8" s="586">
        <f t="shared" si="0"/>
        <v>0</v>
      </c>
      <c r="K8" s="586">
        <f t="shared" si="0"/>
        <v>0</v>
      </c>
      <c r="L8" s="586">
        <f t="shared" si="0"/>
        <v>0</v>
      </c>
      <c r="M8" s="586">
        <f t="shared" si="0"/>
        <v>0</v>
      </c>
      <c r="N8" s="586">
        <f t="shared" si="0"/>
        <v>0</v>
      </c>
      <c r="O8" s="586">
        <f t="shared" si="0"/>
        <v>0</v>
      </c>
      <c r="P8" s="586">
        <f t="shared" si="0"/>
        <v>0</v>
      </c>
      <c r="Q8" s="586">
        <f t="shared" si="0"/>
        <v>0</v>
      </c>
      <c r="R8" s="586">
        <f t="shared" si="0"/>
        <v>0</v>
      </c>
      <c r="S8" s="586">
        <f t="shared" si="0"/>
        <v>0</v>
      </c>
      <c r="T8" s="586">
        <f t="shared" si="0"/>
        <v>0</v>
      </c>
      <c r="U8" s="586">
        <f t="shared" si="0"/>
        <v>0</v>
      </c>
      <c r="V8" s="586">
        <f t="shared" si="0"/>
        <v>0</v>
      </c>
      <c r="W8" s="586">
        <f t="shared" si="0"/>
        <v>0</v>
      </c>
      <c r="X8" s="586">
        <f t="shared" si="0"/>
        <v>0</v>
      </c>
      <c r="Y8" s="586">
        <f t="shared" si="0"/>
        <v>0</v>
      </c>
      <c r="Z8" s="586">
        <f t="shared" si="0"/>
        <v>0</v>
      </c>
      <c r="AA8" s="586">
        <f t="shared" si="0"/>
        <v>0</v>
      </c>
      <c r="AB8" s="586">
        <f t="shared" si="0"/>
        <v>0</v>
      </c>
      <c r="AC8" s="586">
        <f t="shared" si="0"/>
        <v>0</v>
      </c>
      <c r="AD8" s="586">
        <f t="shared" si="0"/>
        <v>0</v>
      </c>
      <c r="AE8" s="586">
        <f t="shared" si="0"/>
        <v>0</v>
      </c>
      <c r="AF8" s="586">
        <f t="shared" si="0"/>
        <v>0</v>
      </c>
      <c r="AG8" s="586">
        <f t="shared" si="0"/>
        <v>0</v>
      </c>
      <c r="AH8" s="586">
        <f t="shared" si="0"/>
        <v>0</v>
      </c>
      <c r="AI8" s="586">
        <f t="shared" si="0"/>
        <v>0</v>
      </c>
      <c r="AJ8" s="586">
        <f t="shared" si="0"/>
        <v>0</v>
      </c>
      <c r="AK8" s="586">
        <f t="shared" si="0"/>
        <v>0</v>
      </c>
      <c r="AL8" s="586">
        <f t="shared" si="0"/>
        <v>0</v>
      </c>
      <c r="AM8" s="586">
        <f t="shared" si="0"/>
        <v>0</v>
      </c>
      <c r="AN8" s="586">
        <f t="shared" si="0"/>
        <v>0</v>
      </c>
      <c r="AO8" s="586">
        <f t="shared" si="0"/>
        <v>0</v>
      </c>
      <c r="AP8" s="586">
        <f t="shared" si="0"/>
        <v>0</v>
      </c>
      <c r="AQ8" s="586">
        <f t="shared" si="0"/>
        <v>0</v>
      </c>
      <c r="AR8" s="586">
        <f t="shared" si="0"/>
        <v>0</v>
      </c>
    </row>
    <row r="9" spans="1:44" s="254" customFormat="1" x14ac:dyDescent="0.2">
      <c r="A9" s="356" t="s">
        <v>540</v>
      </c>
      <c r="B9" s="284"/>
      <c r="C9" s="591">
        <f>SUM(E9:AR9)</f>
        <v>0</v>
      </c>
      <c r="D9" s="475"/>
      <c r="E9" s="587">
        <f>'7-Plan investitional'!E55</f>
        <v>0</v>
      </c>
      <c r="F9" s="587">
        <f>'7-Plan investitional'!F55</f>
        <v>0</v>
      </c>
      <c r="G9" s="587">
        <f>'7-Plan investitional'!G55</f>
        <v>0</v>
      </c>
      <c r="H9" s="587">
        <f>'7-Plan investitional'!H55</f>
        <v>0</v>
      </c>
      <c r="I9" s="587">
        <f>'7-Plan investitional'!I55</f>
        <v>0</v>
      </c>
      <c r="J9" s="587"/>
      <c r="K9" s="587"/>
      <c r="L9" s="587"/>
      <c r="M9" s="587"/>
      <c r="N9" s="587"/>
      <c r="O9" s="587"/>
      <c r="P9" s="587"/>
      <c r="Q9" s="587"/>
      <c r="R9" s="587"/>
      <c r="S9" s="587"/>
      <c r="T9" s="587"/>
      <c r="U9" s="587"/>
      <c r="V9" s="587"/>
      <c r="W9" s="587"/>
      <c r="X9" s="587"/>
      <c r="Y9" s="587"/>
      <c r="Z9" s="587"/>
      <c r="AA9" s="587"/>
      <c r="AB9" s="587"/>
      <c r="AC9" s="587"/>
      <c r="AD9" s="587"/>
      <c r="AE9" s="587"/>
      <c r="AF9" s="587"/>
      <c r="AG9" s="587"/>
      <c r="AH9" s="587"/>
      <c r="AI9" s="587"/>
      <c r="AJ9" s="587"/>
      <c r="AK9" s="587"/>
      <c r="AL9" s="587"/>
      <c r="AM9" s="587"/>
      <c r="AN9" s="587"/>
      <c r="AO9" s="587"/>
      <c r="AP9" s="587"/>
      <c r="AQ9" s="587"/>
      <c r="AR9" s="587"/>
    </row>
    <row r="10" spans="1:44" s="254" customFormat="1" ht="36" customHeight="1" x14ac:dyDescent="0.2">
      <c r="A10" s="354" t="str">
        <f>'11-Calcul profit operare'!A141</f>
        <v>Cheltuieli cu inlocuirile echipamentelor cu durata scurta de viata</v>
      </c>
      <c r="B10" s="289"/>
      <c r="C10" s="591">
        <f>SUM(E10:AR10)</f>
        <v>0</v>
      </c>
      <c r="D10" s="473"/>
      <c r="E10" s="585">
        <f>'11-Calcul profit operare'!C141</f>
        <v>0</v>
      </c>
      <c r="F10" s="585">
        <f>'11-Calcul profit operare'!D141</f>
        <v>0</v>
      </c>
      <c r="G10" s="585">
        <f>'11-Calcul profit operare'!E141</f>
        <v>0</v>
      </c>
      <c r="H10" s="585">
        <f>'11-Calcul profit operare'!F141</f>
        <v>0</v>
      </c>
      <c r="I10" s="585">
        <f>'11-Calcul profit operare'!G141</f>
        <v>0</v>
      </c>
      <c r="J10" s="585">
        <f>'11-Calcul profit operare'!H141</f>
        <v>0</v>
      </c>
      <c r="K10" s="585">
        <f>'11-Calcul profit operare'!I141</f>
        <v>0</v>
      </c>
      <c r="L10" s="585">
        <f>'11-Calcul profit operare'!J141</f>
        <v>0</v>
      </c>
      <c r="M10" s="585">
        <f>'11-Calcul profit operare'!K141</f>
        <v>0</v>
      </c>
      <c r="N10" s="585">
        <f>'11-Calcul profit operare'!L141</f>
        <v>0</v>
      </c>
      <c r="O10" s="585">
        <f>'11-Calcul profit operare'!M141</f>
        <v>0</v>
      </c>
      <c r="P10" s="585">
        <f>'11-Calcul profit operare'!N141</f>
        <v>0</v>
      </c>
      <c r="Q10" s="585">
        <f>'11-Calcul profit operare'!O141</f>
        <v>0</v>
      </c>
      <c r="R10" s="585">
        <f>'11-Calcul profit operare'!P141</f>
        <v>0</v>
      </c>
      <c r="S10" s="585">
        <f>'11-Calcul profit operare'!Q141</f>
        <v>0</v>
      </c>
      <c r="T10" s="585">
        <f>'11-Calcul profit operare'!R141</f>
        <v>0</v>
      </c>
      <c r="U10" s="585">
        <f>'11-Calcul profit operare'!S141</f>
        <v>0</v>
      </c>
      <c r="V10" s="585">
        <f>'11-Calcul profit operare'!T141</f>
        <v>0</v>
      </c>
      <c r="W10" s="585">
        <f>'11-Calcul profit operare'!U141</f>
        <v>0</v>
      </c>
      <c r="X10" s="585">
        <f>'11-Calcul profit operare'!V141</f>
        <v>0</v>
      </c>
      <c r="Y10" s="585">
        <f>'11-Calcul profit operare'!W141</f>
        <v>0</v>
      </c>
      <c r="Z10" s="585">
        <f>'11-Calcul profit operare'!X141</f>
        <v>0</v>
      </c>
      <c r="AA10" s="585">
        <f>'11-Calcul profit operare'!Y141</f>
        <v>0</v>
      </c>
      <c r="AB10" s="585">
        <f>'11-Calcul profit operare'!Z141</f>
        <v>0</v>
      </c>
      <c r="AC10" s="585">
        <f>'11-Calcul profit operare'!AA141</f>
        <v>0</v>
      </c>
      <c r="AD10" s="585">
        <f>'11-Calcul profit operare'!AB141</f>
        <v>0</v>
      </c>
      <c r="AE10" s="585">
        <f>'11-Calcul profit operare'!AC141</f>
        <v>0</v>
      </c>
      <c r="AF10" s="585">
        <f>'11-Calcul profit operare'!AD141</f>
        <v>0</v>
      </c>
      <c r="AG10" s="585">
        <f>'11-Calcul profit operare'!AE141</f>
        <v>0</v>
      </c>
      <c r="AH10" s="585">
        <f>'11-Calcul profit operare'!AF141</f>
        <v>0</v>
      </c>
      <c r="AI10" s="585">
        <f>'11-Calcul profit operare'!AG141</f>
        <v>0</v>
      </c>
      <c r="AJ10" s="585">
        <f>'11-Calcul profit operare'!AH141</f>
        <v>0</v>
      </c>
      <c r="AK10" s="585">
        <f>'11-Calcul profit operare'!AI141</f>
        <v>0</v>
      </c>
      <c r="AL10" s="585">
        <f>'11-Calcul profit operare'!AJ141</f>
        <v>0</v>
      </c>
      <c r="AM10" s="585">
        <f>'11-Calcul profit operare'!AK141</f>
        <v>0</v>
      </c>
      <c r="AN10" s="585">
        <f>'11-Calcul profit operare'!AL141</f>
        <v>0</v>
      </c>
      <c r="AO10" s="585">
        <f>'11-Calcul profit operare'!AM141</f>
        <v>0</v>
      </c>
      <c r="AP10" s="585">
        <f>'11-Calcul profit operare'!AN141</f>
        <v>0</v>
      </c>
      <c r="AQ10" s="585">
        <f>'11-Calcul profit operare'!AO141</f>
        <v>0</v>
      </c>
      <c r="AR10" s="585">
        <f>'11-Calcul profit operare'!AP141</f>
        <v>0</v>
      </c>
    </row>
    <row r="11" spans="1:44" s="258" customFormat="1" ht="24" x14ac:dyDescent="0.2">
      <c r="A11" s="355" t="s">
        <v>541</v>
      </c>
      <c r="B11" s="290"/>
      <c r="C11" s="590">
        <f>-(C9+C10)</f>
        <v>0</v>
      </c>
      <c r="D11" s="474"/>
      <c r="E11" s="586">
        <f>-(E9+E10)</f>
        <v>0</v>
      </c>
      <c r="F11" s="586">
        <f t="shared" ref="F11:AR11" si="1">-(F9+F10)</f>
        <v>0</v>
      </c>
      <c r="G11" s="586">
        <f t="shared" si="1"/>
        <v>0</v>
      </c>
      <c r="H11" s="586">
        <f t="shared" si="1"/>
        <v>0</v>
      </c>
      <c r="I11" s="586">
        <f t="shared" si="1"/>
        <v>0</v>
      </c>
      <c r="J11" s="586">
        <f t="shared" si="1"/>
        <v>0</v>
      </c>
      <c r="K11" s="586">
        <f t="shared" si="1"/>
        <v>0</v>
      </c>
      <c r="L11" s="586">
        <f t="shared" si="1"/>
        <v>0</v>
      </c>
      <c r="M11" s="586">
        <f t="shared" si="1"/>
        <v>0</v>
      </c>
      <c r="N11" s="586">
        <f t="shared" si="1"/>
        <v>0</v>
      </c>
      <c r="O11" s="586">
        <f t="shared" si="1"/>
        <v>0</v>
      </c>
      <c r="P11" s="586">
        <f t="shared" si="1"/>
        <v>0</v>
      </c>
      <c r="Q11" s="586">
        <f t="shared" si="1"/>
        <v>0</v>
      </c>
      <c r="R11" s="586">
        <f t="shared" si="1"/>
        <v>0</v>
      </c>
      <c r="S11" s="586">
        <f t="shared" si="1"/>
        <v>0</v>
      </c>
      <c r="T11" s="586">
        <f t="shared" si="1"/>
        <v>0</v>
      </c>
      <c r="U11" s="586">
        <f t="shared" si="1"/>
        <v>0</v>
      </c>
      <c r="V11" s="586">
        <f t="shared" si="1"/>
        <v>0</v>
      </c>
      <c r="W11" s="586">
        <f t="shared" si="1"/>
        <v>0</v>
      </c>
      <c r="X11" s="586">
        <f t="shared" si="1"/>
        <v>0</v>
      </c>
      <c r="Y11" s="586">
        <f t="shared" si="1"/>
        <v>0</v>
      </c>
      <c r="Z11" s="586">
        <f t="shared" si="1"/>
        <v>0</v>
      </c>
      <c r="AA11" s="586">
        <f t="shared" si="1"/>
        <v>0</v>
      </c>
      <c r="AB11" s="586">
        <f t="shared" si="1"/>
        <v>0</v>
      </c>
      <c r="AC11" s="586">
        <f t="shared" si="1"/>
        <v>0</v>
      </c>
      <c r="AD11" s="586">
        <f t="shared" si="1"/>
        <v>0</v>
      </c>
      <c r="AE11" s="586">
        <f t="shared" si="1"/>
        <v>0</v>
      </c>
      <c r="AF11" s="586">
        <f t="shared" si="1"/>
        <v>0</v>
      </c>
      <c r="AG11" s="586">
        <f t="shared" si="1"/>
        <v>0</v>
      </c>
      <c r="AH11" s="586">
        <f t="shared" si="1"/>
        <v>0</v>
      </c>
      <c r="AI11" s="586">
        <f t="shared" si="1"/>
        <v>0</v>
      </c>
      <c r="AJ11" s="586">
        <f t="shared" si="1"/>
        <v>0</v>
      </c>
      <c r="AK11" s="586">
        <f t="shared" si="1"/>
        <v>0</v>
      </c>
      <c r="AL11" s="586">
        <f t="shared" si="1"/>
        <v>0</v>
      </c>
      <c r="AM11" s="586">
        <f t="shared" si="1"/>
        <v>0</v>
      </c>
      <c r="AN11" s="586">
        <f t="shared" si="1"/>
        <v>0</v>
      </c>
      <c r="AO11" s="586">
        <f t="shared" si="1"/>
        <v>0</v>
      </c>
      <c r="AP11" s="586">
        <f t="shared" si="1"/>
        <v>0</v>
      </c>
      <c r="AQ11" s="586">
        <f t="shared" si="1"/>
        <v>0</v>
      </c>
      <c r="AR11" s="586">
        <f t="shared" si="1"/>
        <v>0</v>
      </c>
    </row>
    <row r="12" spans="1:44" s="258" customFormat="1" ht="24" x14ac:dyDescent="0.2">
      <c r="A12" s="357" t="s">
        <v>542</v>
      </c>
      <c r="B12" s="291"/>
      <c r="C12" s="592">
        <f>C8+C11</f>
        <v>0</v>
      </c>
      <c r="D12" s="476"/>
      <c r="E12" s="588">
        <f>E8+E11</f>
        <v>0</v>
      </c>
      <c r="F12" s="588">
        <f t="shared" ref="F12:AR12" si="2">F8+F11</f>
        <v>0</v>
      </c>
      <c r="G12" s="588">
        <f t="shared" si="2"/>
        <v>0</v>
      </c>
      <c r="H12" s="588">
        <f t="shared" si="2"/>
        <v>0</v>
      </c>
      <c r="I12" s="588">
        <f t="shared" si="2"/>
        <v>0</v>
      </c>
      <c r="J12" s="588">
        <f t="shared" si="2"/>
        <v>0</v>
      </c>
      <c r="K12" s="588">
        <f t="shared" si="2"/>
        <v>0</v>
      </c>
      <c r="L12" s="588">
        <f t="shared" si="2"/>
        <v>0</v>
      </c>
      <c r="M12" s="588">
        <f t="shared" si="2"/>
        <v>0</v>
      </c>
      <c r="N12" s="588">
        <f t="shared" si="2"/>
        <v>0</v>
      </c>
      <c r="O12" s="588">
        <f t="shared" si="2"/>
        <v>0</v>
      </c>
      <c r="P12" s="588">
        <f t="shared" si="2"/>
        <v>0</v>
      </c>
      <c r="Q12" s="588">
        <f t="shared" si="2"/>
        <v>0</v>
      </c>
      <c r="R12" s="588">
        <f t="shared" si="2"/>
        <v>0</v>
      </c>
      <c r="S12" s="588">
        <f t="shared" si="2"/>
        <v>0</v>
      </c>
      <c r="T12" s="588">
        <f t="shared" si="2"/>
        <v>0</v>
      </c>
      <c r="U12" s="588">
        <f t="shared" si="2"/>
        <v>0</v>
      </c>
      <c r="V12" s="588">
        <f t="shared" si="2"/>
        <v>0</v>
      </c>
      <c r="W12" s="588">
        <f t="shared" si="2"/>
        <v>0</v>
      </c>
      <c r="X12" s="588">
        <f t="shared" si="2"/>
        <v>0</v>
      </c>
      <c r="Y12" s="588">
        <f t="shared" si="2"/>
        <v>0</v>
      </c>
      <c r="Z12" s="588">
        <f t="shared" si="2"/>
        <v>0</v>
      </c>
      <c r="AA12" s="588">
        <f t="shared" si="2"/>
        <v>0</v>
      </c>
      <c r="AB12" s="588">
        <f t="shared" si="2"/>
        <v>0</v>
      </c>
      <c r="AC12" s="588">
        <f t="shared" si="2"/>
        <v>0</v>
      </c>
      <c r="AD12" s="588">
        <f t="shared" si="2"/>
        <v>0</v>
      </c>
      <c r="AE12" s="588">
        <f t="shared" si="2"/>
        <v>0</v>
      </c>
      <c r="AF12" s="588">
        <f t="shared" si="2"/>
        <v>0</v>
      </c>
      <c r="AG12" s="588">
        <f t="shared" si="2"/>
        <v>0</v>
      </c>
      <c r="AH12" s="588">
        <f t="shared" si="2"/>
        <v>0</v>
      </c>
      <c r="AI12" s="588">
        <f t="shared" si="2"/>
        <v>0</v>
      </c>
      <c r="AJ12" s="588">
        <f t="shared" si="2"/>
        <v>0</v>
      </c>
      <c r="AK12" s="588">
        <f t="shared" si="2"/>
        <v>0</v>
      </c>
      <c r="AL12" s="588">
        <f t="shared" si="2"/>
        <v>0</v>
      </c>
      <c r="AM12" s="588">
        <f t="shared" si="2"/>
        <v>0</v>
      </c>
      <c r="AN12" s="588">
        <f t="shared" si="2"/>
        <v>0</v>
      </c>
      <c r="AO12" s="588">
        <f t="shared" si="2"/>
        <v>0</v>
      </c>
      <c r="AP12" s="588">
        <f t="shared" si="2"/>
        <v>0</v>
      </c>
      <c r="AQ12" s="588">
        <f t="shared" si="2"/>
        <v>0</v>
      </c>
      <c r="AR12" s="588">
        <f t="shared" si="2"/>
        <v>0</v>
      </c>
    </row>
    <row r="13" spans="1:44" s="254" customFormat="1" x14ac:dyDescent="0.2">
      <c r="A13" s="88" t="s">
        <v>543</v>
      </c>
      <c r="B13" s="288"/>
      <c r="C13" s="593" t="e">
        <f>SUM(E13:AR13)</f>
        <v>#DIV/0!</v>
      </c>
      <c r="D13" s="307"/>
      <c r="E13" s="584" t="e">
        <f>'7-Plan investitional'!E77</f>
        <v>#DIV/0!</v>
      </c>
      <c r="F13" s="584" t="e">
        <f>'7-Plan investitional'!F77</f>
        <v>#DIV/0!</v>
      </c>
      <c r="G13" s="584" t="e">
        <f>'7-Plan investitional'!G77</f>
        <v>#DIV/0!</v>
      </c>
      <c r="H13" s="584" t="e">
        <f>'7-Plan investitional'!H77</f>
        <v>#DIV/0!</v>
      </c>
      <c r="I13" s="584" t="e">
        <f>'7-Plan investitional'!I77</f>
        <v>#DIV/0!</v>
      </c>
      <c r="J13" s="584"/>
      <c r="K13" s="584"/>
      <c r="L13" s="584"/>
      <c r="M13" s="584"/>
      <c r="N13" s="584"/>
      <c r="O13" s="584"/>
      <c r="P13" s="584"/>
      <c r="Q13" s="584"/>
      <c r="R13" s="584"/>
      <c r="S13" s="584"/>
      <c r="T13" s="584"/>
      <c r="U13" s="584"/>
      <c r="V13" s="584"/>
      <c r="W13" s="584"/>
      <c r="X13" s="584"/>
      <c r="Y13" s="584"/>
      <c r="Z13" s="584"/>
      <c r="AA13" s="584"/>
      <c r="AB13" s="584"/>
      <c r="AC13" s="584"/>
      <c r="AD13" s="584"/>
      <c r="AE13" s="584"/>
      <c r="AF13" s="584"/>
      <c r="AG13" s="584"/>
      <c r="AH13" s="584"/>
      <c r="AI13" s="584"/>
      <c r="AJ13" s="584"/>
      <c r="AK13" s="584"/>
      <c r="AL13" s="584"/>
      <c r="AM13" s="584"/>
      <c r="AN13" s="584"/>
      <c r="AO13" s="584"/>
      <c r="AP13" s="584"/>
      <c r="AQ13" s="584"/>
      <c r="AR13" s="584"/>
    </row>
    <row r="14" spans="1:44" s="254" customFormat="1" ht="36" x14ac:dyDescent="0.2">
      <c r="A14" s="88" t="s">
        <v>544</v>
      </c>
      <c r="B14" s="288"/>
      <c r="C14" s="593">
        <f>SUM(E14:AR14)</f>
        <v>0</v>
      </c>
      <c r="D14" s="307"/>
      <c r="E14" s="584">
        <f>'9-Proiectii financiare '!E125+'9-Proiectii financiare '!E124</f>
        <v>0</v>
      </c>
      <c r="F14" s="584">
        <f>'9-Proiectii financiare '!F125+'9-Proiectii financiare '!F124</f>
        <v>0</v>
      </c>
      <c r="G14" s="584">
        <f>'9-Proiectii financiare '!G125+'9-Proiectii financiare '!G124</f>
        <v>0</v>
      </c>
      <c r="H14" s="584">
        <f>'9-Proiectii financiare '!H125+'9-Proiectii financiare '!H124</f>
        <v>0</v>
      </c>
      <c r="I14" s="584">
        <f>'9-Proiectii financiare '!I125+'9-Proiectii financiare '!I124</f>
        <v>0</v>
      </c>
      <c r="J14" s="584">
        <f>'9-Proiectii financiare '!J125+'9-Proiectii financiare '!J124</f>
        <v>0</v>
      </c>
      <c r="K14" s="584">
        <f>'9-Proiectii financiare '!K125+'9-Proiectii financiare '!K124</f>
        <v>0</v>
      </c>
      <c r="L14" s="584">
        <f>'9-Proiectii financiare '!L125+'9-Proiectii financiare '!L124</f>
        <v>0</v>
      </c>
      <c r="M14" s="584">
        <f>'9-Proiectii financiare '!M125+'9-Proiectii financiare '!M124</f>
        <v>0</v>
      </c>
      <c r="N14" s="584">
        <f>'9-Proiectii financiare '!N125+'9-Proiectii financiare '!N124</f>
        <v>0</v>
      </c>
      <c r="O14" s="584">
        <f>'9-Proiectii financiare '!O125+'9-Proiectii financiare '!O124</f>
        <v>0</v>
      </c>
      <c r="P14" s="584">
        <f>'9-Proiectii financiare '!P125+'9-Proiectii financiare '!P124</f>
        <v>0</v>
      </c>
      <c r="Q14" s="584">
        <f>'9-Proiectii financiare '!Q125+'9-Proiectii financiare '!Q124</f>
        <v>0</v>
      </c>
      <c r="R14" s="584">
        <f>'9-Proiectii financiare '!R125+'9-Proiectii financiare '!R124</f>
        <v>0</v>
      </c>
      <c r="S14" s="584">
        <f>'9-Proiectii financiare '!S125+'9-Proiectii financiare '!S124</f>
        <v>0</v>
      </c>
      <c r="T14" s="584">
        <f>'9-Proiectii financiare '!T125+'9-Proiectii financiare '!T124</f>
        <v>0</v>
      </c>
      <c r="U14" s="584">
        <f>'9-Proiectii financiare '!U125+'9-Proiectii financiare '!U124</f>
        <v>0</v>
      </c>
      <c r="V14" s="584">
        <f>'9-Proiectii financiare '!V125+'9-Proiectii financiare '!V124</f>
        <v>0</v>
      </c>
      <c r="W14" s="584">
        <f>'9-Proiectii financiare '!W125+'9-Proiectii financiare '!W124</f>
        <v>0</v>
      </c>
      <c r="X14" s="584">
        <f>'9-Proiectii financiare '!X125+'9-Proiectii financiare '!X124</f>
        <v>0</v>
      </c>
      <c r="Y14" s="584">
        <f>'9-Proiectii financiare '!Y125+'9-Proiectii financiare '!Y124</f>
        <v>0</v>
      </c>
      <c r="Z14" s="584">
        <f>'9-Proiectii financiare '!Z125+'9-Proiectii financiare '!Z124</f>
        <v>0</v>
      </c>
      <c r="AA14" s="584">
        <f>'9-Proiectii financiare '!AA125+'9-Proiectii financiare '!AA124</f>
        <v>0</v>
      </c>
      <c r="AB14" s="584">
        <f>'9-Proiectii financiare '!AB125+'9-Proiectii financiare '!AB124</f>
        <v>0</v>
      </c>
      <c r="AC14" s="584">
        <f>'9-Proiectii financiare '!AC125+'9-Proiectii financiare '!AC124</f>
        <v>0</v>
      </c>
      <c r="AD14" s="584">
        <f>'9-Proiectii financiare '!AD125+'9-Proiectii financiare '!AD124</f>
        <v>0</v>
      </c>
      <c r="AE14" s="584">
        <f>'9-Proiectii financiare '!AE125+'9-Proiectii financiare '!AE124</f>
        <v>0</v>
      </c>
      <c r="AF14" s="584">
        <f>'9-Proiectii financiare '!AF125+'9-Proiectii financiare '!AF124</f>
        <v>0</v>
      </c>
      <c r="AG14" s="584">
        <f>'9-Proiectii financiare '!AG125+'9-Proiectii financiare '!AG124</f>
        <v>0</v>
      </c>
      <c r="AH14" s="584">
        <f>'9-Proiectii financiare '!AH125+'9-Proiectii financiare '!AH124</f>
        <v>0</v>
      </c>
      <c r="AI14" s="584">
        <f>'9-Proiectii financiare '!AI125+'9-Proiectii financiare '!AI124</f>
        <v>0</v>
      </c>
      <c r="AJ14" s="584">
        <f>'9-Proiectii financiare '!AJ125+'9-Proiectii financiare '!AJ124</f>
        <v>0</v>
      </c>
      <c r="AK14" s="584">
        <f>'9-Proiectii financiare '!AK125+'9-Proiectii financiare '!AK124</f>
        <v>0</v>
      </c>
      <c r="AL14" s="584">
        <f>'9-Proiectii financiare '!AL125+'9-Proiectii financiare '!AL124</f>
        <v>0</v>
      </c>
      <c r="AM14" s="584">
        <f>'9-Proiectii financiare '!AM125+'9-Proiectii financiare '!AM124</f>
        <v>0</v>
      </c>
      <c r="AN14" s="584">
        <f>'9-Proiectii financiare '!AN125+'9-Proiectii financiare '!AN124</f>
        <v>0</v>
      </c>
      <c r="AO14" s="584">
        <f>'9-Proiectii financiare '!AO125+'9-Proiectii financiare '!AO124</f>
        <v>0</v>
      </c>
      <c r="AP14" s="584">
        <f>'9-Proiectii financiare '!AP125+'9-Proiectii financiare '!AP124</f>
        <v>0</v>
      </c>
      <c r="AQ14" s="584">
        <f>'9-Proiectii financiare '!AQ125+'9-Proiectii financiare '!AQ124</f>
        <v>0</v>
      </c>
      <c r="AR14" s="584">
        <f>'9-Proiectii financiare '!AR125+'9-Proiectii financiare '!AR124</f>
        <v>0</v>
      </c>
    </row>
    <row r="15" spans="1:44" s="254" customFormat="1" ht="15" customHeight="1" x14ac:dyDescent="0.2">
      <c r="A15" s="333" t="s">
        <v>545</v>
      </c>
      <c r="B15" s="288"/>
      <c r="C15" s="593">
        <f>SUM(E15:AR15)</f>
        <v>0</v>
      </c>
      <c r="D15" s="307"/>
      <c r="E15" s="584">
        <f>'7-Plan investitional'!E83</f>
        <v>0</v>
      </c>
      <c r="F15" s="584">
        <f>'7-Plan investitional'!F83</f>
        <v>0</v>
      </c>
      <c r="G15" s="584">
        <f>'7-Plan investitional'!G83</f>
        <v>0</v>
      </c>
      <c r="H15" s="584">
        <f>'7-Plan investitional'!H83</f>
        <v>0</v>
      </c>
      <c r="I15" s="584">
        <f>'7-Plan investitional'!I83</f>
        <v>0</v>
      </c>
      <c r="J15" s="584">
        <f>'7-Plan investitional'!J83</f>
        <v>0</v>
      </c>
      <c r="K15" s="584">
        <f>'7-Plan investitional'!K83</f>
        <v>0</v>
      </c>
      <c r="L15" s="584">
        <f>'7-Plan investitional'!L83</f>
        <v>0</v>
      </c>
      <c r="M15" s="584">
        <f>'7-Plan investitional'!M83</f>
        <v>0</v>
      </c>
      <c r="N15" s="584">
        <f>'7-Plan investitional'!N83</f>
        <v>0</v>
      </c>
      <c r="O15" s="584">
        <f>'7-Plan investitional'!O83</f>
        <v>0</v>
      </c>
      <c r="P15" s="584">
        <f>'7-Plan investitional'!P83</f>
        <v>0</v>
      </c>
      <c r="Q15" s="584">
        <f>'7-Plan investitional'!Q83</f>
        <v>0</v>
      </c>
      <c r="R15" s="584">
        <f>'7-Plan investitional'!R83</f>
        <v>0</v>
      </c>
      <c r="S15" s="584">
        <f>'7-Plan investitional'!S83</f>
        <v>0</v>
      </c>
      <c r="T15" s="584">
        <f>'7-Plan investitional'!T83</f>
        <v>0</v>
      </c>
      <c r="U15" s="584">
        <f>'7-Plan investitional'!U83</f>
        <v>0</v>
      </c>
      <c r="V15" s="584">
        <f>'7-Plan investitional'!V83</f>
        <v>0</v>
      </c>
      <c r="W15" s="584">
        <f>'7-Plan investitional'!W83</f>
        <v>0</v>
      </c>
      <c r="X15" s="584">
        <f>'7-Plan investitional'!X83</f>
        <v>0</v>
      </c>
      <c r="Y15" s="584">
        <f>'7-Plan investitional'!Y83</f>
        <v>0</v>
      </c>
      <c r="Z15" s="584">
        <f>'7-Plan investitional'!Z83</f>
        <v>0</v>
      </c>
      <c r="AA15" s="584">
        <f>'7-Plan investitional'!AA83</f>
        <v>0</v>
      </c>
      <c r="AB15" s="584">
        <f>'7-Plan investitional'!AB83</f>
        <v>0</v>
      </c>
      <c r="AC15" s="584">
        <f>'7-Plan investitional'!AC83</f>
        <v>0</v>
      </c>
      <c r="AD15" s="584">
        <f>'7-Plan investitional'!AD83</f>
        <v>0</v>
      </c>
      <c r="AE15" s="584">
        <f>'7-Plan investitional'!AE83</f>
        <v>0</v>
      </c>
      <c r="AF15" s="584">
        <f>'7-Plan investitional'!AF83</f>
        <v>0</v>
      </c>
      <c r="AG15" s="584">
        <f>'7-Plan investitional'!AG83</f>
        <v>0</v>
      </c>
      <c r="AH15" s="584">
        <f>'7-Plan investitional'!AH83</f>
        <v>0</v>
      </c>
      <c r="AI15" s="584">
        <f>'7-Plan investitional'!AI83</f>
        <v>0</v>
      </c>
      <c r="AJ15" s="584">
        <f>'7-Plan investitional'!AJ83</f>
        <v>0</v>
      </c>
      <c r="AK15" s="584">
        <f>'7-Plan investitional'!AK83</f>
        <v>0</v>
      </c>
      <c r="AL15" s="584">
        <f>'7-Plan investitional'!AL83</f>
        <v>0</v>
      </c>
      <c r="AM15" s="584">
        <f>'7-Plan investitional'!AM83</f>
        <v>0</v>
      </c>
      <c r="AN15" s="584">
        <f>'7-Plan investitional'!AN83</f>
        <v>0</v>
      </c>
      <c r="AO15" s="584">
        <f>'7-Plan investitional'!AO83</f>
        <v>0</v>
      </c>
      <c r="AP15" s="584">
        <f>'7-Plan investitional'!AP83</f>
        <v>0</v>
      </c>
      <c r="AQ15" s="584">
        <f>'7-Plan investitional'!AQ83</f>
        <v>0</v>
      </c>
      <c r="AR15" s="584">
        <f>'7-Plan investitional'!AR83</f>
        <v>0</v>
      </c>
    </row>
    <row r="16" spans="1:44" s="254" customFormat="1" ht="15" customHeight="1" x14ac:dyDescent="0.2">
      <c r="A16" s="88" t="s">
        <v>546</v>
      </c>
      <c r="B16" s="288"/>
      <c r="C16" s="593">
        <f>SUM(E16:AR16)</f>
        <v>0</v>
      </c>
      <c r="D16" s="307"/>
      <c r="E16" s="584">
        <f>'9-Proiectii financiare '!E170</f>
        <v>0</v>
      </c>
      <c r="F16" s="584">
        <f>'9-Proiectii financiare '!F170</f>
        <v>0</v>
      </c>
      <c r="G16" s="584">
        <f>'9-Proiectii financiare '!G170</f>
        <v>0</v>
      </c>
      <c r="H16" s="584">
        <f>'9-Proiectii financiare '!H170</f>
        <v>0</v>
      </c>
      <c r="I16" s="584">
        <f>'9-Proiectii financiare '!I170</f>
        <v>0</v>
      </c>
      <c r="J16" s="584">
        <f>'9-Proiectii financiare '!J170</f>
        <v>0</v>
      </c>
      <c r="K16" s="584">
        <f>'9-Proiectii financiare '!K170</f>
        <v>0</v>
      </c>
      <c r="L16" s="584">
        <f>'9-Proiectii financiare '!L170</f>
        <v>0</v>
      </c>
      <c r="M16" s="584">
        <f>'9-Proiectii financiare '!M170</f>
        <v>0</v>
      </c>
      <c r="N16" s="584">
        <f>'9-Proiectii financiare '!N170</f>
        <v>0</v>
      </c>
      <c r="O16" s="584">
        <f>'9-Proiectii financiare '!O170</f>
        <v>0</v>
      </c>
      <c r="P16" s="584">
        <f>'9-Proiectii financiare '!P170</f>
        <v>0</v>
      </c>
      <c r="Q16" s="584">
        <f>'9-Proiectii financiare '!Q170</f>
        <v>0</v>
      </c>
      <c r="R16" s="584">
        <f>'9-Proiectii financiare '!R170</f>
        <v>0</v>
      </c>
      <c r="S16" s="584">
        <f>'9-Proiectii financiare '!S170</f>
        <v>0</v>
      </c>
      <c r="T16" s="584">
        <f>'9-Proiectii financiare '!T170</f>
        <v>0</v>
      </c>
      <c r="U16" s="584">
        <f>'9-Proiectii financiare '!U170</f>
        <v>0</v>
      </c>
      <c r="V16" s="584">
        <f>'9-Proiectii financiare '!V170</f>
        <v>0</v>
      </c>
      <c r="W16" s="584">
        <f>'9-Proiectii financiare '!W170</f>
        <v>0</v>
      </c>
      <c r="X16" s="584">
        <f>'9-Proiectii financiare '!X170</f>
        <v>0</v>
      </c>
      <c r="Y16" s="584">
        <f>'9-Proiectii financiare '!Y170</f>
        <v>0</v>
      </c>
      <c r="Z16" s="584">
        <f>'9-Proiectii financiare '!Z170</f>
        <v>0</v>
      </c>
      <c r="AA16" s="584">
        <f>'9-Proiectii financiare '!AA170</f>
        <v>0</v>
      </c>
      <c r="AB16" s="584">
        <f>'9-Proiectii financiare '!AB170</f>
        <v>0</v>
      </c>
      <c r="AC16" s="584">
        <f>'9-Proiectii financiare '!AC170</f>
        <v>0</v>
      </c>
      <c r="AD16" s="584">
        <f>'9-Proiectii financiare '!AD170</f>
        <v>0</v>
      </c>
      <c r="AE16" s="584">
        <f>'9-Proiectii financiare '!AE170</f>
        <v>0</v>
      </c>
      <c r="AF16" s="584">
        <f>'9-Proiectii financiare '!AF170</f>
        <v>0</v>
      </c>
      <c r="AG16" s="584">
        <f>'9-Proiectii financiare '!AG170</f>
        <v>0</v>
      </c>
      <c r="AH16" s="584">
        <f>'9-Proiectii financiare '!AH170</f>
        <v>0</v>
      </c>
      <c r="AI16" s="584">
        <f>'9-Proiectii financiare '!AI170</f>
        <v>0</v>
      </c>
      <c r="AJ16" s="584">
        <f>'9-Proiectii financiare '!AJ170</f>
        <v>0</v>
      </c>
      <c r="AK16" s="584">
        <f>'9-Proiectii financiare '!AK170</f>
        <v>0</v>
      </c>
      <c r="AL16" s="584">
        <f>'9-Proiectii financiare '!AL170</f>
        <v>0</v>
      </c>
      <c r="AM16" s="584">
        <f>'9-Proiectii financiare '!AM170</f>
        <v>0</v>
      </c>
      <c r="AN16" s="584">
        <f>'9-Proiectii financiare '!AN170</f>
        <v>0</v>
      </c>
      <c r="AO16" s="584">
        <f>'9-Proiectii financiare '!AO170</f>
        <v>0</v>
      </c>
      <c r="AP16" s="584">
        <f>'9-Proiectii financiare '!AP170</f>
        <v>0</v>
      </c>
      <c r="AQ16" s="584">
        <f>'9-Proiectii financiare '!AQ170</f>
        <v>0</v>
      </c>
      <c r="AR16" s="584">
        <f>'9-Proiectii financiare '!AR170</f>
        <v>0</v>
      </c>
    </row>
    <row r="17" spans="1:44" s="258" customFormat="1" ht="24" x14ac:dyDescent="0.2">
      <c r="A17" s="357" t="s">
        <v>547</v>
      </c>
      <c r="B17" s="291"/>
      <c r="C17" s="592" t="e">
        <f>C13-C15-C16</f>
        <v>#DIV/0!</v>
      </c>
      <c r="D17" s="476">
        <f>D13+D14-D15-D16</f>
        <v>0</v>
      </c>
      <c r="E17" s="588" t="e">
        <f>E13+E14-E15-E16</f>
        <v>#DIV/0!</v>
      </c>
      <c r="F17" s="588" t="e">
        <f t="shared" ref="F17:AR17" si="3">F13+F14-F15-F16</f>
        <v>#DIV/0!</v>
      </c>
      <c r="G17" s="588" t="e">
        <f t="shared" si="3"/>
        <v>#DIV/0!</v>
      </c>
      <c r="H17" s="588" t="e">
        <f t="shared" si="3"/>
        <v>#DIV/0!</v>
      </c>
      <c r="I17" s="588" t="e">
        <f t="shared" si="3"/>
        <v>#DIV/0!</v>
      </c>
      <c r="J17" s="588">
        <f t="shared" si="3"/>
        <v>0</v>
      </c>
      <c r="K17" s="588">
        <f t="shared" si="3"/>
        <v>0</v>
      </c>
      <c r="L17" s="588">
        <f t="shared" si="3"/>
        <v>0</v>
      </c>
      <c r="M17" s="588">
        <f t="shared" si="3"/>
        <v>0</v>
      </c>
      <c r="N17" s="588">
        <f t="shared" si="3"/>
        <v>0</v>
      </c>
      <c r="O17" s="588">
        <f t="shared" si="3"/>
        <v>0</v>
      </c>
      <c r="P17" s="588">
        <f t="shared" si="3"/>
        <v>0</v>
      </c>
      <c r="Q17" s="588">
        <f t="shared" si="3"/>
        <v>0</v>
      </c>
      <c r="R17" s="588">
        <f t="shared" si="3"/>
        <v>0</v>
      </c>
      <c r="S17" s="588">
        <f t="shared" si="3"/>
        <v>0</v>
      </c>
      <c r="T17" s="588">
        <f t="shared" si="3"/>
        <v>0</v>
      </c>
      <c r="U17" s="588">
        <f t="shared" si="3"/>
        <v>0</v>
      </c>
      <c r="V17" s="588">
        <f t="shared" si="3"/>
        <v>0</v>
      </c>
      <c r="W17" s="588">
        <f t="shared" si="3"/>
        <v>0</v>
      </c>
      <c r="X17" s="588">
        <f t="shared" si="3"/>
        <v>0</v>
      </c>
      <c r="Y17" s="588">
        <f t="shared" si="3"/>
        <v>0</v>
      </c>
      <c r="Z17" s="588">
        <f t="shared" si="3"/>
        <v>0</v>
      </c>
      <c r="AA17" s="588">
        <f t="shared" si="3"/>
        <v>0</v>
      </c>
      <c r="AB17" s="588">
        <f t="shared" si="3"/>
        <v>0</v>
      </c>
      <c r="AC17" s="588">
        <f t="shared" si="3"/>
        <v>0</v>
      </c>
      <c r="AD17" s="588">
        <f t="shared" si="3"/>
        <v>0</v>
      </c>
      <c r="AE17" s="588">
        <f t="shared" si="3"/>
        <v>0</v>
      </c>
      <c r="AF17" s="588">
        <f t="shared" si="3"/>
        <v>0</v>
      </c>
      <c r="AG17" s="588">
        <f t="shared" si="3"/>
        <v>0</v>
      </c>
      <c r="AH17" s="588">
        <f t="shared" si="3"/>
        <v>0</v>
      </c>
      <c r="AI17" s="588">
        <f t="shared" si="3"/>
        <v>0</v>
      </c>
      <c r="AJ17" s="588">
        <f t="shared" si="3"/>
        <v>0</v>
      </c>
      <c r="AK17" s="588">
        <f t="shared" si="3"/>
        <v>0</v>
      </c>
      <c r="AL17" s="588">
        <f t="shared" si="3"/>
        <v>0</v>
      </c>
      <c r="AM17" s="588">
        <f t="shared" si="3"/>
        <v>0</v>
      </c>
      <c r="AN17" s="588">
        <f t="shared" si="3"/>
        <v>0</v>
      </c>
      <c r="AO17" s="588">
        <f t="shared" si="3"/>
        <v>0</v>
      </c>
      <c r="AP17" s="588">
        <f t="shared" si="3"/>
        <v>0</v>
      </c>
      <c r="AQ17" s="588">
        <f t="shared" si="3"/>
        <v>0</v>
      </c>
      <c r="AR17" s="588">
        <f t="shared" si="3"/>
        <v>0</v>
      </c>
    </row>
    <row r="18" spans="1:44" s="258" customFormat="1" x14ac:dyDescent="0.2">
      <c r="A18" s="357" t="s">
        <v>548</v>
      </c>
      <c r="B18" s="291"/>
      <c r="C18" s="592" t="e">
        <f>C8+C17+C11</f>
        <v>#DIV/0!</v>
      </c>
      <c r="D18" s="476">
        <f t="shared" ref="D18" si="4">D8+D17+D11</f>
        <v>0</v>
      </c>
      <c r="E18" s="588" t="e">
        <f>E8+E17+E11</f>
        <v>#DIV/0!</v>
      </c>
      <c r="F18" s="588" t="e">
        <f t="shared" ref="F18:AR18" si="5">F8+F17+F11</f>
        <v>#DIV/0!</v>
      </c>
      <c r="G18" s="588" t="e">
        <f t="shared" si="5"/>
        <v>#DIV/0!</v>
      </c>
      <c r="H18" s="588" t="e">
        <f t="shared" si="5"/>
        <v>#DIV/0!</v>
      </c>
      <c r="I18" s="588" t="e">
        <f t="shared" si="5"/>
        <v>#DIV/0!</v>
      </c>
      <c r="J18" s="588">
        <f t="shared" si="5"/>
        <v>0</v>
      </c>
      <c r="K18" s="588">
        <f t="shared" si="5"/>
        <v>0</v>
      </c>
      <c r="L18" s="588">
        <f t="shared" si="5"/>
        <v>0</v>
      </c>
      <c r="M18" s="588">
        <f t="shared" si="5"/>
        <v>0</v>
      </c>
      <c r="N18" s="588">
        <f t="shared" si="5"/>
        <v>0</v>
      </c>
      <c r="O18" s="588">
        <f t="shared" si="5"/>
        <v>0</v>
      </c>
      <c r="P18" s="588">
        <f t="shared" si="5"/>
        <v>0</v>
      </c>
      <c r="Q18" s="588">
        <f t="shared" si="5"/>
        <v>0</v>
      </c>
      <c r="R18" s="588">
        <f t="shared" si="5"/>
        <v>0</v>
      </c>
      <c r="S18" s="588">
        <f t="shared" si="5"/>
        <v>0</v>
      </c>
      <c r="T18" s="588">
        <f t="shared" si="5"/>
        <v>0</v>
      </c>
      <c r="U18" s="588">
        <f t="shared" si="5"/>
        <v>0</v>
      </c>
      <c r="V18" s="588">
        <f t="shared" si="5"/>
        <v>0</v>
      </c>
      <c r="W18" s="588">
        <f t="shared" si="5"/>
        <v>0</v>
      </c>
      <c r="X18" s="588">
        <f t="shared" si="5"/>
        <v>0</v>
      </c>
      <c r="Y18" s="588">
        <f t="shared" si="5"/>
        <v>0</v>
      </c>
      <c r="Z18" s="588">
        <f t="shared" si="5"/>
        <v>0</v>
      </c>
      <c r="AA18" s="588">
        <f t="shared" si="5"/>
        <v>0</v>
      </c>
      <c r="AB18" s="588">
        <f t="shared" si="5"/>
        <v>0</v>
      </c>
      <c r="AC18" s="588">
        <f t="shared" si="5"/>
        <v>0</v>
      </c>
      <c r="AD18" s="588">
        <f t="shared" si="5"/>
        <v>0</v>
      </c>
      <c r="AE18" s="588">
        <f t="shared" si="5"/>
        <v>0</v>
      </c>
      <c r="AF18" s="588">
        <f t="shared" si="5"/>
        <v>0</v>
      </c>
      <c r="AG18" s="588">
        <f t="shared" si="5"/>
        <v>0</v>
      </c>
      <c r="AH18" s="588">
        <f t="shared" si="5"/>
        <v>0</v>
      </c>
      <c r="AI18" s="588">
        <f t="shared" si="5"/>
        <v>0</v>
      </c>
      <c r="AJ18" s="588">
        <f t="shared" si="5"/>
        <v>0</v>
      </c>
      <c r="AK18" s="588">
        <f t="shared" si="5"/>
        <v>0</v>
      </c>
      <c r="AL18" s="588">
        <f t="shared" si="5"/>
        <v>0</v>
      </c>
      <c r="AM18" s="588">
        <f t="shared" si="5"/>
        <v>0</v>
      </c>
      <c r="AN18" s="588">
        <f t="shared" si="5"/>
        <v>0</v>
      </c>
      <c r="AO18" s="588">
        <f t="shared" si="5"/>
        <v>0</v>
      </c>
      <c r="AP18" s="588">
        <f t="shared" si="5"/>
        <v>0</v>
      </c>
      <c r="AQ18" s="588">
        <f t="shared" si="5"/>
        <v>0</v>
      </c>
      <c r="AR18" s="588">
        <f t="shared" si="5"/>
        <v>0</v>
      </c>
    </row>
    <row r="19" spans="1:44" s="258" customFormat="1" x14ac:dyDescent="0.2">
      <c r="A19" s="357" t="s">
        <v>549</v>
      </c>
      <c r="B19" s="291"/>
      <c r="C19" s="592"/>
      <c r="D19" s="477">
        <f>D18</f>
        <v>0</v>
      </c>
      <c r="E19" s="588" t="e">
        <f>E18</f>
        <v>#DIV/0!</v>
      </c>
      <c r="F19" s="588" t="e">
        <f t="shared" ref="F19:AR19" si="6">F18</f>
        <v>#DIV/0!</v>
      </c>
      <c r="G19" s="588" t="e">
        <f t="shared" si="6"/>
        <v>#DIV/0!</v>
      </c>
      <c r="H19" s="588" t="e">
        <f t="shared" si="6"/>
        <v>#DIV/0!</v>
      </c>
      <c r="I19" s="588" t="e">
        <f t="shared" si="6"/>
        <v>#DIV/0!</v>
      </c>
      <c r="J19" s="588">
        <f t="shared" si="6"/>
        <v>0</v>
      </c>
      <c r="K19" s="588">
        <f t="shared" si="6"/>
        <v>0</v>
      </c>
      <c r="L19" s="588">
        <f t="shared" si="6"/>
        <v>0</v>
      </c>
      <c r="M19" s="588">
        <f t="shared" si="6"/>
        <v>0</v>
      </c>
      <c r="N19" s="588">
        <f t="shared" si="6"/>
        <v>0</v>
      </c>
      <c r="O19" s="588">
        <f t="shared" si="6"/>
        <v>0</v>
      </c>
      <c r="P19" s="588">
        <f t="shared" si="6"/>
        <v>0</v>
      </c>
      <c r="Q19" s="588">
        <f t="shared" si="6"/>
        <v>0</v>
      </c>
      <c r="R19" s="588">
        <f t="shared" si="6"/>
        <v>0</v>
      </c>
      <c r="S19" s="588">
        <f t="shared" si="6"/>
        <v>0</v>
      </c>
      <c r="T19" s="588">
        <f t="shared" si="6"/>
        <v>0</v>
      </c>
      <c r="U19" s="588">
        <f t="shared" si="6"/>
        <v>0</v>
      </c>
      <c r="V19" s="588">
        <f t="shared" si="6"/>
        <v>0</v>
      </c>
      <c r="W19" s="588">
        <f t="shared" si="6"/>
        <v>0</v>
      </c>
      <c r="X19" s="588">
        <f t="shared" si="6"/>
        <v>0</v>
      </c>
      <c r="Y19" s="588">
        <f t="shared" si="6"/>
        <v>0</v>
      </c>
      <c r="Z19" s="588">
        <f t="shared" si="6"/>
        <v>0</v>
      </c>
      <c r="AA19" s="588">
        <f t="shared" si="6"/>
        <v>0</v>
      </c>
      <c r="AB19" s="588">
        <f t="shared" si="6"/>
        <v>0</v>
      </c>
      <c r="AC19" s="588">
        <f t="shared" si="6"/>
        <v>0</v>
      </c>
      <c r="AD19" s="588">
        <f t="shared" si="6"/>
        <v>0</v>
      </c>
      <c r="AE19" s="588">
        <f t="shared" si="6"/>
        <v>0</v>
      </c>
      <c r="AF19" s="588">
        <f t="shared" si="6"/>
        <v>0</v>
      </c>
      <c r="AG19" s="588">
        <f t="shared" si="6"/>
        <v>0</v>
      </c>
      <c r="AH19" s="588">
        <f t="shared" si="6"/>
        <v>0</v>
      </c>
      <c r="AI19" s="588">
        <f t="shared" si="6"/>
        <v>0</v>
      </c>
      <c r="AJ19" s="588">
        <f t="shared" si="6"/>
        <v>0</v>
      </c>
      <c r="AK19" s="588">
        <f t="shared" si="6"/>
        <v>0</v>
      </c>
      <c r="AL19" s="588">
        <f t="shared" si="6"/>
        <v>0</v>
      </c>
      <c r="AM19" s="588">
        <f t="shared" si="6"/>
        <v>0</v>
      </c>
      <c r="AN19" s="588">
        <f t="shared" si="6"/>
        <v>0</v>
      </c>
      <c r="AO19" s="588">
        <f t="shared" si="6"/>
        <v>0</v>
      </c>
      <c r="AP19" s="588">
        <f t="shared" si="6"/>
        <v>0</v>
      </c>
      <c r="AQ19" s="588">
        <f t="shared" si="6"/>
        <v>0</v>
      </c>
      <c r="AR19" s="588">
        <f t="shared" si="6"/>
        <v>0</v>
      </c>
    </row>
    <row r="20" spans="1:44" s="254" customFormat="1" x14ac:dyDescent="0.2">
      <c r="A20" s="88"/>
      <c r="B20" s="288"/>
      <c r="C20" s="310"/>
      <c r="D20" s="310"/>
      <c r="E20" s="292"/>
      <c r="F20" s="292"/>
      <c r="G20" s="292"/>
      <c r="H20" s="292"/>
      <c r="I20" s="292"/>
      <c r="J20" s="292"/>
      <c r="K20" s="292"/>
      <c r="L20" s="292"/>
    </row>
    <row r="21" spans="1:44" s="254" customFormat="1" x14ac:dyDescent="0.2">
      <c r="A21" s="88"/>
      <c r="B21" s="288"/>
      <c r="C21" s="310"/>
      <c r="D21" s="310"/>
      <c r="E21" s="292"/>
      <c r="F21" s="292"/>
      <c r="G21" s="292"/>
      <c r="H21" s="292"/>
      <c r="I21" s="292"/>
      <c r="J21" s="292"/>
      <c r="K21" s="292"/>
      <c r="L21" s="292"/>
    </row>
    <row r="22" spans="1:44" s="254" customFormat="1" x14ac:dyDescent="0.2">
      <c r="A22" s="358" t="s">
        <v>550</v>
      </c>
      <c r="B22" s="293"/>
      <c r="C22" s="294"/>
      <c r="D22" s="294"/>
      <c r="E22" s="294" t="e">
        <f>IF(AND(E19&gt;=0,F19&gt;=0,G19&gt;=0,H19&gt;=0,I19&gt;=0,J19&gt;=0,K19&gt;=0,L19&gt;=0,M19&gt;=0,N19&gt;=0,O19&gt;=0,P19&gt;=0,Q19&gt;=0,R19&gt;=0,S19&gt;=0,T19&gt;=0,U19&gt;=0,V19&gt;=0,W19&gt;=0,X19&gt;=0,AA19&gt;=0,Y19&gt;=0,Z19&gt;=0,AB19&gt;=0,AC19&gt;=0,AD19&gt;=0,AE19&gt;=0,AF19&gt;=0,AG19&gt;=0,AH19&gt;=0,AI19&gt;=0,AJ19&gt;=0,AK19&gt;=0,AL19&gt;=0),"DA","NU")</f>
        <v>#DIV/0!</v>
      </c>
      <c r="F22" s="294" t="str">
        <f>IF(AND(AM19&gt;=0,AN19&gt;=0,AO19&gt;=0,AP19&gt;=0,AR19&gt;=0,AQ19&gt;=0,AR19&gt;=0),"DA","NU")</f>
        <v>DA</v>
      </c>
      <c r="G22" s="292"/>
      <c r="H22" s="292"/>
      <c r="I22" s="292"/>
      <c r="J22" s="292"/>
      <c r="K22" s="292"/>
      <c r="L22" s="292"/>
    </row>
  </sheetData>
  <sheetProtection algorithmName="SHA-512" hashValue="O/EqwgAbEJilRsI6Vi1PbI2QvwRxpMXdOp7T9jkefrbr3tfbLYJPU+gpBgwKOYouM6Q+BqFtSyjQrzEls59vuw==" saltValue="sfHc9KupO8he0wbCrZGvSg==" spinCount="100000" sheet="1" objects="1" scenarios="1"/>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4" operator="lessThan">
      <formula>0</formula>
    </cfRule>
  </conditionalFormatting>
  <conditionalFormatting sqref="E22:F22">
    <cfRule type="containsText" dxfId="2" priority="6" operator="containsText" text="NU">
      <formula>NOT(ISERROR(SEARCH("NU",E22)))</formula>
    </cfRule>
  </conditionalFormatting>
  <pageMargins left="0.45" right="0.45" top="0.75" bottom="0.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R162"/>
  <sheetViews>
    <sheetView workbookViewId="0">
      <selection activeCell="B159" sqref="B159"/>
    </sheetView>
  </sheetViews>
  <sheetFormatPr defaultColWidth="9.28515625" defaultRowHeight="12" x14ac:dyDescent="0.2"/>
  <cols>
    <col min="1" max="1" width="27.42578125" style="88" customWidth="1"/>
    <col min="2" max="2" width="13" style="312" customWidth="1"/>
    <col min="3" max="3" width="12.28515625" style="313" customWidth="1"/>
    <col min="4" max="12" width="10.5703125" style="312" customWidth="1"/>
    <col min="13" max="21" width="9.28515625" style="30"/>
    <col min="22" max="22" width="9.28515625" style="403"/>
    <col min="23" max="16384" width="9.28515625" style="30"/>
  </cols>
  <sheetData>
    <row r="1" spans="1:42" x14ac:dyDescent="0.2">
      <c r="A1" s="800" t="s">
        <v>661</v>
      </c>
      <c r="B1" s="800"/>
      <c r="C1" s="800"/>
      <c r="D1" s="800"/>
      <c r="E1" s="800"/>
      <c r="F1" s="800"/>
      <c r="G1" s="316"/>
      <c r="H1" s="316"/>
      <c r="I1" s="316"/>
      <c r="J1" s="316"/>
      <c r="K1" s="316"/>
    </row>
    <row r="2" spans="1:42" x14ac:dyDescent="0.2">
      <c r="A2" s="834" t="s">
        <v>573</v>
      </c>
      <c r="B2" s="834"/>
      <c r="C2" s="834"/>
      <c r="D2" s="834"/>
      <c r="E2" s="834"/>
      <c r="F2" s="834"/>
      <c r="G2" s="834"/>
      <c r="H2" s="834"/>
      <c r="I2" s="834"/>
      <c r="J2" s="834"/>
      <c r="K2" s="834"/>
    </row>
    <row r="3" spans="1:42" x14ac:dyDescent="0.2">
      <c r="A3" s="637"/>
      <c r="B3" s="637"/>
      <c r="C3" s="637"/>
      <c r="D3" s="637"/>
      <c r="E3" s="637"/>
      <c r="F3" s="637"/>
      <c r="G3" s="637"/>
      <c r="H3" s="637"/>
      <c r="I3" s="637"/>
      <c r="J3" s="637"/>
      <c r="K3" s="637"/>
    </row>
    <row r="4" spans="1:42" ht="36" x14ac:dyDescent="0.2">
      <c r="A4" s="636" t="s">
        <v>574</v>
      </c>
      <c r="B4" s="635" t="s">
        <v>575</v>
      </c>
      <c r="C4" s="637" t="s">
        <v>620</v>
      </c>
      <c r="D4" s="359">
        <f>B5+E62</f>
        <v>0</v>
      </c>
      <c r="E4" s="637"/>
      <c r="F4" s="637"/>
      <c r="G4" s="637"/>
      <c r="H4" s="637"/>
      <c r="I4" s="637"/>
      <c r="J4" s="637"/>
      <c r="K4" s="637"/>
    </row>
    <row r="5" spans="1:42" ht="24" x14ac:dyDescent="0.2">
      <c r="A5" s="88" t="s">
        <v>635</v>
      </c>
      <c r="B5" s="361">
        <f>COUNTIF('7-Plan investitional'!E55:I55,"&gt;0")</f>
        <v>0</v>
      </c>
      <c r="C5" s="362"/>
    </row>
    <row r="6" spans="1:42" x14ac:dyDescent="0.2">
      <c r="A6" s="178" t="str">
        <f>'1-Date proiect'!A16</f>
        <v>Rata de actualizare financiară</v>
      </c>
      <c r="B6" s="363">
        <f>'1-Date proiect'!B16</f>
        <v>5.3999999999999999E-2</v>
      </c>
      <c r="C6" s="362"/>
    </row>
    <row r="7" spans="1:42" x14ac:dyDescent="0.2">
      <c r="C7" s="362"/>
    </row>
    <row r="8" spans="1:42" x14ac:dyDescent="0.2">
      <c r="A8" s="364" t="s">
        <v>576</v>
      </c>
      <c r="B8" s="365">
        <f>B6</f>
        <v>5.3999999999999999E-2</v>
      </c>
      <c r="C8" s="835" t="s">
        <v>577</v>
      </c>
      <c r="D8" s="836"/>
      <c r="E8" s="836"/>
      <c r="F8" s="836"/>
      <c r="G8" s="836"/>
      <c r="H8" s="836"/>
      <c r="I8" s="836"/>
      <c r="J8" s="836"/>
      <c r="K8" s="836"/>
      <c r="L8" s="836"/>
      <c r="M8" s="836"/>
      <c r="N8" s="836"/>
      <c r="O8" s="836"/>
      <c r="P8" s="836"/>
      <c r="Q8" s="836"/>
      <c r="R8" s="836"/>
      <c r="S8" s="836"/>
      <c r="T8" s="836"/>
      <c r="U8" s="836"/>
      <c r="V8" s="836"/>
    </row>
    <row r="9" spans="1:42" x14ac:dyDescent="0.2">
      <c r="A9" s="366"/>
      <c r="B9" s="367"/>
      <c r="C9" s="368">
        <f>'9-Proiectii financiare '!E95</f>
        <v>0</v>
      </c>
      <c r="D9" s="368">
        <f>'9-Proiectii financiare '!F95</f>
        <v>1</v>
      </c>
      <c r="E9" s="368">
        <f>'9-Proiectii financiare '!G95</f>
        <v>2</v>
      </c>
      <c r="F9" s="368">
        <f>'9-Proiectii financiare '!H95</f>
        <v>3</v>
      </c>
      <c r="G9" s="368">
        <f>'9-Proiectii financiare '!I95</f>
        <v>4</v>
      </c>
      <c r="H9" s="368">
        <f>'9-Proiectii financiare '!J95</f>
        <v>5</v>
      </c>
      <c r="I9" s="368">
        <f>'9-Proiectii financiare '!K95</f>
        <v>6</v>
      </c>
      <c r="J9" s="368">
        <f>'9-Proiectii financiare '!L95</f>
        <v>7</v>
      </c>
      <c r="K9" s="368">
        <f>'9-Proiectii financiare '!M95</f>
        <v>8</v>
      </c>
      <c r="L9" s="368">
        <f>'9-Proiectii financiare '!N95</f>
        <v>9</v>
      </c>
      <c r="M9" s="368">
        <f>'9-Proiectii financiare '!O95</f>
        <v>10</v>
      </c>
      <c r="N9" s="368">
        <f>'9-Proiectii financiare '!P95</f>
        <v>11</v>
      </c>
      <c r="O9" s="368">
        <f>'9-Proiectii financiare '!Q95</f>
        <v>12</v>
      </c>
      <c r="P9" s="368">
        <f>'9-Proiectii financiare '!R95</f>
        <v>13</v>
      </c>
      <c r="Q9" s="368">
        <f>'9-Proiectii financiare '!S95</f>
        <v>14</v>
      </c>
      <c r="R9" s="368">
        <f>'9-Proiectii financiare '!T95</f>
        <v>15</v>
      </c>
      <c r="S9" s="368">
        <f>'9-Proiectii financiare '!U95</f>
        <v>16</v>
      </c>
      <c r="T9" s="368">
        <f>'9-Proiectii financiare '!V95</f>
        <v>17</v>
      </c>
      <c r="U9" s="368">
        <f>'9-Proiectii financiare '!W95</f>
        <v>18</v>
      </c>
      <c r="V9" s="404">
        <f>'9-Proiectii financiare '!X95</f>
        <v>19</v>
      </c>
      <c r="W9" s="404">
        <f>'9-Proiectii financiare '!Y95</f>
        <v>20</v>
      </c>
      <c r="X9" s="404">
        <f>'9-Proiectii financiare '!Z95</f>
        <v>21</v>
      </c>
      <c r="Y9" s="404">
        <f>'9-Proiectii financiare '!AA95</f>
        <v>22</v>
      </c>
      <c r="Z9" s="404">
        <f>'9-Proiectii financiare '!AB95</f>
        <v>23</v>
      </c>
      <c r="AA9" s="404">
        <f>'9-Proiectii financiare '!AC95</f>
        <v>24</v>
      </c>
      <c r="AB9" s="404">
        <f>'9-Proiectii financiare '!AD95</f>
        <v>25</v>
      </c>
      <c r="AC9" s="404">
        <f>'9-Proiectii financiare '!AE95</f>
        <v>26</v>
      </c>
      <c r="AD9" s="404">
        <f>'9-Proiectii financiare '!AF95</f>
        <v>27</v>
      </c>
      <c r="AE9" s="404">
        <f>'9-Proiectii financiare '!AG95</f>
        <v>28</v>
      </c>
      <c r="AF9" s="404">
        <f>'9-Proiectii financiare '!AH95</f>
        <v>29</v>
      </c>
      <c r="AG9" s="404">
        <f>'9-Proiectii financiare '!AI95</f>
        <v>30</v>
      </c>
      <c r="AH9" s="404">
        <f>'9-Proiectii financiare '!AJ95</f>
        <v>31</v>
      </c>
      <c r="AI9" s="404">
        <f>'9-Proiectii financiare '!AK95</f>
        <v>32</v>
      </c>
      <c r="AJ9" s="404">
        <f>'9-Proiectii financiare '!AL95</f>
        <v>33</v>
      </c>
      <c r="AK9" s="404">
        <f>'9-Proiectii financiare '!AM95</f>
        <v>34</v>
      </c>
      <c r="AL9" s="404">
        <f>'9-Proiectii financiare '!AN95</f>
        <v>35</v>
      </c>
      <c r="AM9" s="404">
        <f>'9-Proiectii financiare '!AO95</f>
        <v>36</v>
      </c>
      <c r="AN9" s="404">
        <f>'9-Proiectii financiare '!AP95</f>
        <v>37</v>
      </c>
      <c r="AO9" s="404">
        <f>'9-Proiectii financiare '!AQ95</f>
        <v>38</v>
      </c>
      <c r="AP9" s="404">
        <f>'9-Proiectii financiare '!AR95</f>
        <v>39</v>
      </c>
    </row>
    <row r="10" spans="1:42" x14ac:dyDescent="0.2">
      <c r="A10" s="369"/>
      <c r="B10" s="370"/>
      <c r="C10" s="371">
        <f>'9-Proiectii financiare '!E96</f>
        <v>1900</v>
      </c>
      <c r="D10" s="371">
        <f>'9-Proiectii financiare '!F96</f>
        <v>1901</v>
      </c>
      <c r="E10" s="371">
        <f>'9-Proiectii financiare '!G96</f>
        <v>1902</v>
      </c>
      <c r="F10" s="371">
        <f>'9-Proiectii financiare '!H96</f>
        <v>1903</v>
      </c>
      <c r="G10" s="371">
        <f>'9-Proiectii financiare '!I96</f>
        <v>1904</v>
      </c>
      <c r="H10" s="371">
        <f>'9-Proiectii financiare '!J96</f>
        <v>1905</v>
      </c>
      <c r="I10" s="371">
        <f>'9-Proiectii financiare '!K96</f>
        <v>1906</v>
      </c>
      <c r="J10" s="371">
        <f>'9-Proiectii financiare '!L96</f>
        <v>1907</v>
      </c>
      <c r="K10" s="371">
        <f>'9-Proiectii financiare '!M96</f>
        <v>1908</v>
      </c>
      <c r="L10" s="371">
        <f>'9-Proiectii financiare '!N96</f>
        <v>1909</v>
      </c>
      <c r="M10" s="371">
        <f>'9-Proiectii financiare '!O96</f>
        <v>1910</v>
      </c>
      <c r="N10" s="371">
        <f>'9-Proiectii financiare '!P96</f>
        <v>1911</v>
      </c>
      <c r="O10" s="371">
        <f>'9-Proiectii financiare '!Q96</f>
        <v>1912</v>
      </c>
      <c r="P10" s="371">
        <f>'9-Proiectii financiare '!R96</f>
        <v>1913</v>
      </c>
      <c r="Q10" s="371">
        <f>'9-Proiectii financiare '!S96</f>
        <v>1914</v>
      </c>
      <c r="R10" s="371">
        <f>'9-Proiectii financiare '!T96</f>
        <v>1915</v>
      </c>
      <c r="S10" s="371">
        <f>'9-Proiectii financiare '!U96</f>
        <v>1916</v>
      </c>
      <c r="T10" s="371">
        <f>'9-Proiectii financiare '!V96</f>
        <v>1917</v>
      </c>
      <c r="U10" s="371">
        <f>'9-Proiectii financiare '!W96</f>
        <v>1918</v>
      </c>
      <c r="V10" s="405">
        <f>'9-Proiectii financiare '!X96</f>
        <v>1919</v>
      </c>
      <c r="W10" s="405">
        <f>'9-Proiectii financiare '!Y96</f>
        <v>1920</v>
      </c>
      <c r="X10" s="405">
        <f>'9-Proiectii financiare '!Z96</f>
        <v>1921</v>
      </c>
      <c r="Y10" s="405">
        <f>'9-Proiectii financiare '!AA96</f>
        <v>1922</v>
      </c>
      <c r="Z10" s="405">
        <f>'9-Proiectii financiare '!AB96</f>
        <v>1923</v>
      </c>
      <c r="AA10" s="405">
        <f>'9-Proiectii financiare '!AC96</f>
        <v>1924</v>
      </c>
      <c r="AB10" s="405">
        <f>'9-Proiectii financiare '!AD96</f>
        <v>1925</v>
      </c>
      <c r="AC10" s="405">
        <f>'9-Proiectii financiare '!AE96</f>
        <v>1926</v>
      </c>
      <c r="AD10" s="405">
        <f>'9-Proiectii financiare '!AF96</f>
        <v>1927</v>
      </c>
      <c r="AE10" s="405">
        <f>'9-Proiectii financiare '!AG96</f>
        <v>1928</v>
      </c>
      <c r="AF10" s="405">
        <f>'9-Proiectii financiare '!AH96</f>
        <v>1929</v>
      </c>
      <c r="AG10" s="405">
        <f>'9-Proiectii financiare '!AI96</f>
        <v>1930</v>
      </c>
      <c r="AH10" s="405">
        <f>'9-Proiectii financiare '!AJ96</f>
        <v>1931</v>
      </c>
      <c r="AI10" s="405">
        <f>'9-Proiectii financiare '!AK96</f>
        <v>1932</v>
      </c>
      <c r="AJ10" s="405">
        <f>'9-Proiectii financiare '!AL96</f>
        <v>1933</v>
      </c>
      <c r="AK10" s="405">
        <f>'9-Proiectii financiare '!AM96</f>
        <v>1934</v>
      </c>
      <c r="AL10" s="405">
        <f>'9-Proiectii financiare '!AN96</f>
        <v>1935</v>
      </c>
      <c r="AM10" s="405">
        <f>'9-Proiectii financiare '!AO96</f>
        <v>1936</v>
      </c>
      <c r="AN10" s="405">
        <f>'9-Proiectii financiare '!AP96</f>
        <v>1937</v>
      </c>
      <c r="AO10" s="405">
        <f>'9-Proiectii financiare '!AQ96</f>
        <v>1938</v>
      </c>
      <c r="AP10" s="405">
        <f>'9-Proiectii financiare '!AR96</f>
        <v>1939</v>
      </c>
    </row>
    <row r="11" spans="1:42" s="320" customFormat="1" x14ac:dyDescent="0.2">
      <c r="A11" s="317"/>
      <c r="B11" s="318"/>
      <c r="C11" s="319">
        <v>45291</v>
      </c>
      <c r="D11" s="319">
        <v>45657</v>
      </c>
      <c r="E11" s="319">
        <v>46022</v>
      </c>
      <c r="F11" s="319">
        <v>46387</v>
      </c>
      <c r="G11" s="319">
        <v>46752</v>
      </c>
      <c r="H11" s="319">
        <v>47118</v>
      </c>
      <c r="I11" s="319">
        <v>47483</v>
      </c>
      <c r="J11" s="319">
        <v>47848</v>
      </c>
      <c r="K11" s="319">
        <v>48213</v>
      </c>
      <c r="L11" s="319">
        <v>48579</v>
      </c>
      <c r="M11" s="319">
        <v>48944</v>
      </c>
      <c r="N11" s="319">
        <v>49309</v>
      </c>
      <c r="O11" s="319">
        <v>49674</v>
      </c>
      <c r="P11" s="319">
        <v>50040</v>
      </c>
      <c r="Q11" s="319">
        <v>50405</v>
      </c>
      <c r="R11" s="319">
        <v>50770</v>
      </c>
      <c r="S11" s="319">
        <v>51135</v>
      </c>
      <c r="T11" s="319">
        <v>51501</v>
      </c>
      <c r="U11" s="319">
        <v>51866</v>
      </c>
      <c r="V11" s="406">
        <v>52231</v>
      </c>
      <c r="W11" s="406">
        <v>52596</v>
      </c>
      <c r="X11" s="406">
        <v>52962</v>
      </c>
      <c r="Y11" s="406">
        <v>53327</v>
      </c>
      <c r="Z11" s="406">
        <v>53692</v>
      </c>
      <c r="AA11" s="406">
        <v>54057</v>
      </c>
      <c r="AB11" s="406">
        <v>54423</v>
      </c>
      <c r="AC11" s="406">
        <v>54788</v>
      </c>
      <c r="AD11" s="406">
        <v>55153</v>
      </c>
      <c r="AE11" s="406">
        <v>55518</v>
      </c>
      <c r="AF11" s="406">
        <v>55884</v>
      </c>
      <c r="AG11" s="406">
        <v>56249</v>
      </c>
      <c r="AH11" s="406">
        <v>56614</v>
      </c>
      <c r="AI11" s="406">
        <v>56979</v>
      </c>
      <c r="AJ11" s="406">
        <v>57345</v>
      </c>
      <c r="AK11" s="406">
        <v>57710</v>
      </c>
      <c r="AL11" s="406">
        <v>58075</v>
      </c>
      <c r="AM11" s="406">
        <v>58440</v>
      </c>
      <c r="AN11" s="406">
        <v>58806</v>
      </c>
      <c r="AO11" s="406">
        <v>59171</v>
      </c>
      <c r="AP11" s="406">
        <v>59536</v>
      </c>
    </row>
    <row r="12" spans="1:42" s="320" customFormat="1" x14ac:dyDescent="0.2">
      <c r="A12" s="317"/>
      <c r="B12" s="318"/>
      <c r="C12" s="368">
        <f>'9-Proiectii financiare '!E98</f>
        <v>11</v>
      </c>
      <c r="D12" s="368">
        <f>'9-Proiectii financiare '!F98</f>
        <v>12</v>
      </c>
      <c r="E12" s="368">
        <f>'9-Proiectii financiare '!G98</f>
        <v>12</v>
      </c>
      <c r="F12" s="368">
        <f>'9-Proiectii financiare '!H98</f>
        <v>12</v>
      </c>
      <c r="G12" s="368">
        <f>'9-Proiectii financiare '!I98</f>
        <v>12</v>
      </c>
      <c r="H12" s="368">
        <f>'9-Proiectii financiare '!J98</f>
        <v>12</v>
      </c>
      <c r="I12" s="368">
        <f>'9-Proiectii financiare '!K98</f>
        <v>12</v>
      </c>
      <c r="J12" s="368">
        <f>'9-Proiectii financiare '!L98</f>
        <v>12</v>
      </c>
      <c r="K12" s="368">
        <f>'9-Proiectii financiare '!M98</f>
        <v>12</v>
      </c>
      <c r="L12" s="368">
        <f>'9-Proiectii financiare '!N98</f>
        <v>12</v>
      </c>
      <c r="M12" s="368">
        <f>'9-Proiectii financiare '!O98</f>
        <v>12</v>
      </c>
      <c r="N12" s="368">
        <f>'9-Proiectii financiare '!P98</f>
        <v>12</v>
      </c>
      <c r="O12" s="368">
        <f>'9-Proiectii financiare '!Q98</f>
        <v>12</v>
      </c>
      <c r="P12" s="368">
        <f>'9-Proiectii financiare '!R98</f>
        <v>12</v>
      </c>
      <c r="Q12" s="368">
        <f>'9-Proiectii financiare '!S98</f>
        <v>12</v>
      </c>
      <c r="R12" s="368">
        <f>'9-Proiectii financiare '!T98</f>
        <v>12</v>
      </c>
      <c r="S12" s="368">
        <f>'9-Proiectii financiare '!U98</f>
        <v>12</v>
      </c>
      <c r="T12" s="368">
        <f>'9-Proiectii financiare '!V98</f>
        <v>12</v>
      </c>
      <c r="U12" s="368">
        <f>'9-Proiectii financiare '!W98</f>
        <v>12</v>
      </c>
      <c r="V12" s="404">
        <f>'9-Proiectii financiare '!X98</f>
        <v>12</v>
      </c>
      <c r="W12" s="404">
        <f>'9-Proiectii financiare '!Y98</f>
        <v>12</v>
      </c>
      <c r="X12" s="404">
        <f>'9-Proiectii financiare '!Z98</f>
        <v>12</v>
      </c>
      <c r="Y12" s="404">
        <f>'9-Proiectii financiare '!AA98</f>
        <v>12</v>
      </c>
      <c r="Z12" s="404">
        <f>'9-Proiectii financiare '!AB98</f>
        <v>12</v>
      </c>
      <c r="AA12" s="404">
        <f>'9-Proiectii financiare '!AC98</f>
        <v>12</v>
      </c>
      <c r="AB12" s="404">
        <f>'9-Proiectii financiare '!AD98</f>
        <v>12</v>
      </c>
      <c r="AC12" s="404">
        <f>'9-Proiectii financiare '!AE98</f>
        <v>12</v>
      </c>
      <c r="AD12" s="404">
        <f>'9-Proiectii financiare '!AF98</f>
        <v>12</v>
      </c>
      <c r="AE12" s="404">
        <f>'9-Proiectii financiare '!AG98</f>
        <v>12</v>
      </c>
      <c r="AF12" s="404">
        <f>'9-Proiectii financiare '!AH98</f>
        <v>12</v>
      </c>
      <c r="AG12" s="404">
        <f>'9-Proiectii financiare '!AI98</f>
        <v>12</v>
      </c>
      <c r="AH12" s="404">
        <f>'9-Proiectii financiare '!AJ98</f>
        <v>12</v>
      </c>
      <c r="AI12" s="404">
        <f>'9-Proiectii financiare '!AK98</f>
        <v>12</v>
      </c>
      <c r="AJ12" s="404">
        <f>'9-Proiectii financiare '!AL98</f>
        <v>12</v>
      </c>
      <c r="AK12" s="404">
        <f>'9-Proiectii financiare '!AM98</f>
        <v>12</v>
      </c>
      <c r="AL12" s="404">
        <f>'9-Proiectii financiare '!AN98</f>
        <v>12</v>
      </c>
      <c r="AM12" s="404">
        <f>'9-Proiectii financiare '!AO98</f>
        <v>12</v>
      </c>
      <c r="AN12" s="404">
        <f>'9-Proiectii financiare '!AP98</f>
        <v>12</v>
      </c>
      <c r="AO12" s="404">
        <f>'9-Proiectii financiare '!AQ98</f>
        <v>12</v>
      </c>
      <c r="AP12" s="404">
        <f>'9-Proiectii financiare '!AR98</f>
        <v>12</v>
      </c>
    </row>
    <row r="13" spans="1:42" s="320" customFormat="1" x14ac:dyDescent="0.2">
      <c r="A13" s="317"/>
      <c r="B13" s="318"/>
      <c r="C13" s="368" t="str">
        <f>'9-Proiectii financiare '!E99</f>
        <v>Implementare</v>
      </c>
      <c r="D13" s="368" t="str">
        <f>'9-Proiectii financiare '!F99</f>
        <v>Operare</v>
      </c>
      <c r="E13" s="368" t="str">
        <f>'9-Proiectii financiare '!G99</f>
        <v>Operare</v>
      </c>
      <c r="F13" s="368" t="str">
        <f>'9-Proiectii financiare '!H99</f>
        <v>Operare</v>
      </c>
      <c r="G13" s="368" t="str">
        <f>'9-Proiectii financiare '!I99</f>
        <v>Operare</v>
      </c>
      <c r="H13" s="368" t="str">
        <f>'9-Proiectii financiare '!J99</f>
        <v>Operare</v>
      </c>
      <c r="I13" s="368" t="str">
        <f>'9-Proiectii financiare '!K99</f>
        <v>Operare</v>
      </c>
      <c r="J13" s="368" t="str">
        <f>'9-Proiectii financiare '!L99</f>
        <v>Operare</v>
      </c>
      <c r="K13" s="368" t="str">
        <f>'9-Proiectii financiare '!M99</f>
        <v>Operare</v>
      </c>
      <c r="L13" s="368" t="str">
        <f>'9-Proiectii financiare '!N99</f>
        <v>Operare</v>
      </c>
      <c r="M13" s="368" t="str">
        <f>'9-Proiectii financiare '!O99</f>
        <v>Operare</v>
      </c>
      <c r="N13" s="368" t="str">
        <f>'9-Proiectii financiare '!P99</f>
        <v>Operare</v>
      </c>
      <c r="O13" s="368" t="str">
        <f>'9-Proiectii financiare '!Q99</f>
        <v>Operare</v>
      </c>
      <c r="P13" s="368" t="str">
        <f>'9-Proiectii financiare '!R99</f>
        <v>Operare</v>
      </c>
      <c r="Q13" s="368" t="str">
        <f>'9-Proiectii financiare '!S99</f>
        <v>Operare</v>
      </c>
      <c r="R13" s="368" t="str">
        <f>'9-Proiectii financiare '!T99</f>
        <v>Operare</v>
      </c>
      <c r="S13" s="368" t="str">
        <f>'9-Proiectii financiare '!U99</f>
        <v>Operare</v>
      </c>
      <c r="T13" s="368" t="str">
        <f>'9-Proiectii financiare '!V99</f>
        <v>Operare</v>
      </c>
      <c r="U13" s="368" t="str">
        <f>'9-Proiectii financiare '!W99</f>
        <v>Operare</v>
      </c>
      <c r="V13" s="404" t="str">
        <f>'9-Proiectii financiare '!X99</f>
        <v>Operare</v>
      </c>
      <c r="W13" s="404" t="str">
        <f>'9-Proiectii financiare '!Y99</f>
        <v>Operare</v>
      </c>
      <c r="X13" s="404" t="str">
        <f>'9-Proiectii financiare '!Z99</f>
        <v>Operare</v>
      </c>
      <c r="Y13" s="404" t="str">
        <f>'9-Proiectii financiare '!AA99</f>
        <v>Operare</v>
      </c>
      <c r="Z13" s="404" t="str">
        <f>'9-Proiectii financiare '!AB99</f>
        <v>Operare</v>
      </c>
      <c r="AA13" s="404" t="str">
        <f>'9-Proiectii financiare '!AC99</f>
        <v>Operare</v>
      </c>
      <c r="AB13" s="404" t="str">
        <f>'9-Proiectii financiare '!AD99</f>
        <v>Operare</v>
      </c>
      <c r="AC13" s="404" t="str">
        <f>'9-Proiectii financiare '!AE99</f>
        <v>Operare</v>
      </c>
      <c r="AD13" s="404" t="str">
        <f>'9-Proiectii financiare '!AF99</f>
        <v>Operare</v>
      </c>
      <c r="AE13" s="404" t="str">
        <f>'9-Proiectii financiare '!AG99</f>
        <v>Operare</v>
      </c>
      <c r="AF13" s="404" t="str">
        <f>'9-Proiectii financiare '!AH99</f>
        <v>Operare</v>
      </c>
      <c r="AG13" s="404" t="str">
        <f>'9-Proiectii financiare '!AI99</f>
        <v>Operare</v>
      </c>
      <c r="AH13" s="404" t="str">
        <f>'9-Proiectii financiare '!AJ99</f>
        <v>Operare</v>
      </c>
      <c r="AI13" s="404" t="str">
        <f>'9-Proiectii financiare '!AK99</f>
        <v>Operare</v>
      </c>
      <c r="AJ13" s="404" t="str">
        <f>'9-Proiectii financiare '!AL99</f>
        <v>Operare</v>
      </c>
      <c r="AK13" s="404" t="str">
        <f>'9-Proiectii financiare '!AM99</f>
        <v>Operare</v>
      </c>
      <c r="AL13" s="404" t="str">
        <f>'9-Proiectii financiare '!AN99</f>
        <v>Operare</v>
      </c>
      <c r="AM13" s="404" t="str">
        <f>'9-Proiectii financiare '!AO99</f>
        <v>Operare</v>
      </c>
      <c r="AN13" s="404" t="str">
        <f>'9-Proiectii financiare '!AP99</f>
        <v>Operare</v>
      </c>
      <c r="AO13" s="404" t="str">
        <f>'9-Proiectii financiare '!AQ99</f>
        <v>Operare</v>
      </c>
      <c r="AP13" s="404" t="str">
        <f>'9-Proiectii financiare '!AR99</f>
        <v>Operare</v>
      </c>
    </row>
    <row r="14" spans="1:42" s="374" customFormat="1" x14ac:dyDescent="0.2">
      <c r="A14" s="180"/>
      <c r="B14" s="372" t="s">
        <v>53</v>
      </c>
      <c r="C14" s="373">
        <v>1</v>
      </c>
      <c r="D14" s="373">
        <v>2</v>
      </c>
      <c r="E14" s="373">
        <v>3</v>
      </c>
      <c r="F14" s="373">
        <v>4</v>
      </c>
      <c r="G14" s="373">
        <v>5</v>
      </c>
      <c r="H14" s="373">
        <v>6</v>
      </c>
      <c r="I14" s="373">
        <v>7</v>
      </c>
      <c r="J14" s="570">
        <v>8</v>
      </c>
      <c r="K14" s="570">
        <v>9</v>
      </c>
      <c r="L14" s="570">
        <v>10</v>
      </c>
      <c r="M14" s="570">
        <v>11</v>
      </c>
      <c r="N14" s="570">
        <v>12</v>
      </c>
      <c r="O14" s="570">
        <v>13</v>
      </c>
      <c r="P14" s="570">
        <v>14</v>
      </c>
      <c r="Q14" s="570">
        <v>15</v>
      </c>
      <c r="R14" s="570">
        <v>16</v>
      </c>
      <c r="S14" s="570">
        <v>17</v>
      </c>
      <c r="T14" s="570">
        <v>18</v>
      </c>
      <c r="U14" s="570">
        <v>19</v>
      </c>
      <c r="V14" s="570">
        <v>20</v>
      </c>
      <c r="W14" s="570">
        <v>21</v>
      </c>
      <c r="X14" s="570">
        <v>22</v>
      </c>
      <c r="Y14" s="570">
        <v>23</v>
      </c>
      <c r="Z14" s="570">
        <v>24</v>
      </c>
      <c r="AA14" s="570">
        <v>25</v>
      </c>
      <c r="AB14" s="570">
        <v>26</v>
      </c>
      <c r="AC14" s="570">
        <v>27</v>
      </c>
      <c r="AD14" s="570">
        <v>28</v>
      </c>
      <c r="AE14" s="570">
        <v>29</v>
      </c>
      <c r="AF14" s="570">
        <v>30</v>
      </c>
      <c r="AG14" s="570">
        <v>31</v>
      </c>
      <c r="AH14" s="570">
        <v>32</v>
      </c>
      <c r="AI14" s="570">
        <v>33</v>
      </c>
      <c r="AJ14" s="570">
        <v>34</v>
      </c>
      <c r="AK14" s="570">
        <v>35</v>
      </c>
      <c r="AL14" s="570">
        <v>36</v>
      </c>
      <c r="AM14" s="570">
        <v>37</v>
      </c>
      <c r="AN14" s="570">
        <v>38</v>
      </c>
      <c r="AO14" s="570">
        <v>39</v>
      </c>
      <c r="AP14" s="570">
        <v>40</v>
      </c>
    </row>
    <row r="15" spans="1:42" s="313" customFormat="1" x14ac:dyDescent="0.2">
      <c r="A15" s="234" t="s">
        <v>578</v>
      </c>
      <c r="B15" s="321">
        <f t="shared" ref="B15:B20" si="0">SUM(C15:AP15)</f>
        <v>0</v>
      </c>
      <c r="C15" s="375">
        <f>IF(C14&lt;=$D$4,'9-Proiectii financiare '!E253-'9-Proiectii financiare '!E244-'9-Proiectii financiare '!E243,0)</f>
        <v>0</v>
      </c>
      <c r="D15" s="375">
        <f>IF(D14&lt;=$D$4,'9-Proiectii financiare '!F253-'9-Proiectii financiare '!F244-'9-Proiectii financiare '!F243,0)</f>
        <v>0</v>
      </c>
      <c r="E15" s="375">
        <f>IF(E14&lt;=$D$4,'9-Proiectii financiare '!G253-'9-Proiectii financiare '!G244-'9-Proiectii financiare '!G243,0)</f>
        <v>0</v>
      </c>
      <c r="F15" s="375">
        <f>IF(F14&lt;=$D$4,'9-Proiectii financiare '!H253-'9-Proiectii financiare '!H244-'9-Proiectii financiare '!H243,0)</f>
        <v>0</v>
      </c>
      <c r="G15" s="375">
        <f>IF(G14&lt;=$D$4,'9-Proiectii financiare '!I253-'9-Proiectii financiare '!I244-'9-Proiectii financiare '!I243,0)</f>
        <v>0</v>
      </c>
      <c r="H15" s="375">
        <f>IF(H14&lt;=$D$4,'9-Proiectii financiare '!J253-'9-Proiectii financiare '!J244-'9-Proiectii financiare '!J243,0)</f>
        <v>0</v>
      </c>
      <c r="I15" s="375">
        <f>IF(I14&lt;=$D$4,'9-Proiectii financiare '!K253-'9-Proiectii financiare '!K244-'9-Proiectii financiare '!K243,0)</f>
        <v>0</v>
      </c>
      <c r="J15" s="375">
        <f>IF(J14&lt;=$D$4,'9-Proiectii financiare '!L253-'9-Proiectii financiare '!L244-'9-Proiectii financiare '!L243,0)</f>
        <v>0</v>
      </c>
      <c r="K15" s="375">
        <f>IF(K14&lt;=$D$4,'9-Proiectii financiare '!M253-'9-Proiectii financiare '!M244-'9-Proiectii financiare '!M243,0)</f>
        <v>0</v>
      </c>
      <c r="L15" s="375">
        <f>IF(L14&lt;=$D$4,'9-Proiectii financiare '!N253-'9-Proiectii financiare '!N244-'9-Proiectii financiare '!N243,0)</f>
        <v>0</v>
      </c>
      <c r="M15" s="375">
        <f>IF(M14&lt;=$D$4,'9-Proiectii financiare '!O253-'9-Proiectii financiare '!O244-'9-Proiectii financiare '!O243,0)</f>
        <v>0</v>
      </c>
      <c r="N15" s="375">
        <f>IF(N14&lt;=$D$4,'9-Proiectii financiare '!P253-'9-Proiectii financiare '!P244-'9-Proiectii financiare '!P243,0)</f>
        <v>0</v>
      </c>
      <c r="O15" s="375">
        <f>IF(O14&lt;=$D$4,'9-Proiectii financiare '!Q253-'9-Proiectii financiare '!Q244-'9-Proiectii financiare '!Q243,0)</f>
        <v>0</v>
      </c>
      <c r="P15" s="375">
        <f>IF(P14&lt;=$D$4,'9-Proiectii financiare '!R253-'9-Proiectii financiare '!R244-'9-Proiectii financiare '!R243,0)</f>
        <v>0</v>
      </c>
      <c r="Q15" s="375">
        <f>IF(Q14&lt;=$D$4,'9-Proiectii financiare '!S253-'9-Proiectii financiare '!S244-'9-Proiectii financiare '!S243,0)</f>
        <v>0</v>
      </c>
      <c r="R15" s="375">
        <f>IF(R14&lt;=$D$4,'9-Proiectii financiare '!T253-'9-Proiectii financiare '!T244-'9-Proiectii financiare '!T243,0)</f>
        <v>0</v>
      </c>
      <c r="S15" s="375">
        <f>IF(S14&lt;=$D$4,'9-Proiectii financiare '!U253-'9-Proiectii financiare '!U244-'9-Proiectii financiare '!U243,0)</f>
        <v>0</v>
      </c>
      <c r="T15" s="375">
        <f>IF(T14&lt;=$D$4,'9-Proiectii financiare '!V253-'9-Proiectii financiare '!V244-'9-Proiectii financiare '!V243,0)</f>
        <v>0</v>
      </c>
      <c r="U15" s="375">
        <f>IF(U14&lt;=$D$4,'9-Proiectii financiare '!W253-'9-Proiectii financiare '!W244-'9-Proiectii financiare '!W243,0)</f>
        <v>0</v>
      </c>
      <c r="V15" s="375">
        <f>IF(V14&lt;=$D$4,'9-Proiectii financiare '!X253-'9-Proiectii financiare '!X244-'9-Proiectii financiare '!X243,0)</f>
        <v>0</v>
      </c>
      <c r="W15" s="375">
        <f>IF(W14&lt;=$D$4,'9-Proiectii financiare '!Y253-'9-Proiectii financiare '!Y244-'9-Proiectii financiare '!Y243,0)</f>
        <v>0</v>
      </c>
      <c r="X15" s="375">
        <f>IF(X14&lt;=$D$4,'9-Proiectii financiare '!Z253-'9-Proiectii financiare '!Z244-'9-Proiectii financiare '!Z243,0)</f>
        <v>0</v>
      </c>
      <c r="Y15" s="375">
        <f>IF(Y14&lt;=$D$4,'9-Proiectii financiare '!AA253-'9-Proiectii financiare '!AA244-'9-Proiectii financiare '!AA243,0)</f>
        <v>0</v>
      </c>
      <c r="Z15" s="375">
        <f>IF(Z14&lt;=$D$4,'9-Proiectii financiare '!AB253-'9-Proiectii financiare '!AB244-'9-Proiectii financiare '!AB243,0)</f>
        <v>0</v>
      </c>
      <c r="AA15" s="375">
        <f>IF(AA14&lt;=$D$4,'9-Proiectii financiare '!AC253-'9-Proiectii financiare '!AC244-'9-Proiectii financiare '!AC243,0)</f>
        <v>0</v>
      </c>
      <c r="AB15" s="375">
        <f>IF(AB14&lt;=$D$4,'9-Proiectii financiare '!AD253-'9-Proiectii financiare '!AD244-'9-Proiectii financiare '!AD243,0)</f>
        <v>0</v>
      </c>
      <c r="AC15" s="375">
        <f>IF(AC14&lt;=$D$4,'9-Proiectii financiare '!AE253-'9-Proiectii financiare '!AE244-'9-Proiectii financiare '!AE243,0)</f>
        <v>0</v>
      </c>
      <c r="AD15" s="375">
        <f>IF(AD14&lt;=$D$4,'9-Proiectii financiare '!AF253-'9-Proiectii financiare '!AF244-'9-Proiectii financiare '!AF243,0)</f>
        <v>0</v>
      </c>
      <c r="AE15" s="375">
        <f>IF(AE14&lt;=$D$4,'9-Proiectii financiare '!AG253-'9-Proiectii financiare '!AG244-'9-Proiectii financiare '!AG243,0)</f>
        <v>0</v>
      </c>
      <c r="AF15" s="375">
        <f>IF(AF14&lt;=$D$4,'9-Proiectii financiare '!AH253-'9-Proiectii financiare '!AH244-'9-Proiectii financiare '!AH243,0)</f>
        <v>0</v>
      </c>
      <c r="AG15" s="375">
        <f>IF(AG14&lt;=$D$4,'9-Proiectii financiare '!AI253-'9-Proiectii financiare '!AI244-'9-Proiectii financiare '!AI243,0)</f>
        <v>0</v>
      </c>
      <c r="AH15" s="375">
        <f>IF(AH14&lt;=$D$4,'9-Proiectii financiare '!AJ253-'9-Proiectii financiare '!AJ244-'9-Proiectii financiare '!AJ243,0)</f>
        <v>0</v>
      </c>
      <c r="AI15" s="375">
        <f>IF(AI14&lt;=$D$4,'9-Proiectii financiare '!AK253-'9-Proiectii financiare '!AK244-'9-Proiectii financiare '!AK243,0)</f>
        <v>0</v>
      </c>
      <c r="AJ15" s="375">
        <f>IF(AJ14&lt;=$D$4,'9-Proiectii financiare '!AL253-'9-Proiectii financiare '!AL244-'9-Proiectii financiare '!AL243,0)</f>
        <v>0</v>
      </c>
      <c r="AK15" s="375">
        <f>IF(AK14&lt;=$D$4,'9-Proiectii financiare '!AM253-'9-Proiectii financiare '!AM244-'9-Proiectii financiare '!AM243,0)</f>
        <v>0</v>
      </c>
      <c r="AL15" s="375">
        <f>IF(AL14&lt;=$D$4,'9-Proiectii financiare '!AN253-'9-Proiectii financiare '!AN244-'9-Proiectii financiare '!AN243,0)</f>
        <v>0</v>
      </c>
      <c r="AM15" s="375">
        <f>IF(AM14&lt;=$D$4,'9-Proiectii financiare '!AO253-'9-Proiectii financiare '!AO244-'9-Proiectii financiare '!AO243,0)</f>
        <v>0</v>
      </c>
      <c r="AN15" s="375">
        <f>IF(AN14&lt;=$D$4,'9-Proiectii financiare '!AP253-'9-Proiectii financiare '!AP244-'9-Proiectii financiare '!AP243,0)</f>
        <v>0</v>
      </c>
      <c r="AO15" s="375">
        <f>IF(AO14&lt;=$D$4,'9-Proiectii financiare '!AQ253-'9-Proiectii financiare '!AQ244-'9-Proiectii financiare '!AQ243,0)</f>
        <v>0</v>
      </c>
      <c r="AP15" s="375">
        <f>IF(AP14&lt;=$D$4,'9-Proiectii financiare '!AR253-'9-Proiectii financiare '!AR244-'9-Proiectii financiare '!AR243,0)</f>
        <v>0</v>
      </c>
    </row>
    <row r="16" spans="1:42" s="377" customFormat="1" ht="36" x14ac:dyDescent="0.2">
      <c r="A16" s="311" t="s">
        <v>579</v>
      </c>
      <c r="B16" s="321">
        <f t="shared" si="0"/>
        <v>0</v>
      </c>
      <c r="C16" s="375"/>
      <c r="D16" s="375"/>
      <c r="E16" s="375"/>
      <c r="F16" s="375"/>
      <c r="G16" s="375"/>
      <c r="H16" s="375"/>
      <c r="I16" s="375"/>
      <c r="J16" s="375"/>
      <c r="K16" s="375"/>
      <c r="L16" s="375"/>
      <c r="M16" s="375"/>
      <c r="N16" s="375"/>
      <c r="O16" s="375"/>
      <c r="P16" s="375"/>
      <c r="Q16" s="375"/>
      <c r="R16" s="375"/>
      <c r="S16" s="375"/>
      <c r="T16" s="375"/>
      <c r="U16" s="375"/>
      <c r="V16" s="376"/>
      <c r="W16" s="376"/>
      <c r="X16" s="376"/>
      <c r="Y16" s="376"/>
      <c r="Z16" s="376"/>
      <c r="AA16" s="376"/>
      <c r="AB16" s="376"/>
      <c r="AC16" s="376"/>
      <c r="AD16" s="376"/>
      <c r="AE16" s="376"/>
      <c r="AF16" s="376"/>
      <c r="AG16" s="376"/>
      <c r="AH16" s="376"/>
      <c r="AI16" s="376"/>
      <c r="AJ16" s="376"/>
      <c r="AK16" s="376"/>
      <c r="AL16" s="376"/>
      <c r="AM16" s="376"/>
      <c r="AN16" s="376"/>
      <c r="AO16" s="376"/>
      <c r="AP16" s="376">
        <f>A65</f>
        <v>0</v>
      </c>
    </row>
    <row r="17" spans="1:42" s="378" customFormat="1" x14ac:dyDescent="0.2">
      <c r="A17" s="325" t="s">
        <v>580</v>
      </c>
      <c r="B17" s="321">
        <f t="shared" si="0"/>
        <v>0</v>
      </c>
      <c r="C17" s="239">
        <f>SUM(C15:C16)</f>
        <v>0</v>
      </c>
      <c r="D17" s="239">
        <f t="shared" ref="D17:AP17" si="1">SUM(D15:D16)</f>
        <v>0</v>
      </c>
      <c r="E17" s="239">
        <f t="shared" si="1"/>
        <v>0</v>
      </c>
      <c r="F17" s="239">
        <f t="shared" si="1"/>
        <v>0</v>
      </c>
      <c r="G17" s="239">
        <f t="shared" si="1"/>
        <v>0</v>
      </c>
      <c r="H17" s="239">
        <f t="shared" si="1"/>
        <v>0</v>
      </c>
      <c r="I17" s="239">
        <f t="shared" si="1"/>
        <v>0</v>
      </c>
      <c r="J17" s="239">
        <f t="shared" si="1"/>
        <v>0</v>
      </c>
      <c r="K17" s="239">
        <f t="shared" si="1"/>
        <v>0</v>
      </c>
      <c r="L17" s="239">
        <f t="shared" si="1"/>
        <v>0</v>
      </c>
      <c r="M17" s="239">
        <f t="shared" si="1"/>
        <v>0</v>
      </c>
      <c r="N17" s="239">
        <f t="shared" si="1"/>
        <v>0</v>
      </c>
      <c r="O17" s="239">
        <f t="shared" si="1"/>
        <v>0</v>
      </c>
      <c r="P17" s="239">
        <f t="shared" si="1"/>
        <v>0</v>
      </c>
      <c r="Q17" s="239">
        <f t="shared" si="1"/>
        <v>0</v>
      </c>
      <c r="R17" s="239">
        <f t="shared" si="1"/>
        <v>0</v>
      </c>
      <c r="S17" s="239">
        <f t="shared" si="1"/>
        <v>0</v>
      </c>
      <c r="T17" s="239">
        <f t="shared" si="1"/>
        <v>0</v>
      </c>
      <c r="U17" s="239">
        <f t="shared" si="1"/>
        <v>0</v>
      </c>
      <c r="V17" s="407">
        <f t="shared" si="1"/>
        <v>0</v>
      </c>
      <c r="W17" s="407">
        <f t="shared" si="1"/>
        <v>0</v>
      </c>
      <c r="X17" s="407">
        <f t="shared" si="1"/>
        <v>0</v>
      </c>
      <c r="Y17" s="407">
        <f t="shared" si="1"/>
        <v>0</v>
      </c>
      <c r="Z17" s="407">
        <f t="shared" si="1"/>
        <v>0</v>
      </c>
      <c r="AA17" s="407">
        <f t="shared" si="1"/>
        <v>0</v>
      </c>
      <c r="AB17" s="407">
        <f t="shared" si="1"/>
        <v>0</v>
      </c>
      <c r="AC17" s="407">
        <f t="shared" si="1"/>
        <v>0</v>
      </c>
      <c r="AD17" s="407">
        <f t="shared" si="1"/>
        <v>0</v>
      </c>
      <c r="AE17" s="407">
        <f t="shared" si="1"/>
        <v>0</v>
      </c>
      <c r="AF17" s="407">
        <f t="shared" si="1"/>
        <v>0</v>
      </c>
      <c r="AG17" s="407">
        <f t="shared" si="1"/>
        <v>0</v>
      </c>
      <c r="AH17" s="407">
        <f t="shared" si="1"/>
        <v>0</v>
      </c>
      <c r="AI17" s="407">
        <f t="shared" si="1"/>
        <v>0</v>
      </c>
      <c r="AJ17" s="407">
        <f t="shared" si="1"/>
        <v>0</v>
      </c>
      <c r="AK17" s="407">
        <f t="shared" si="1"/>
        <v>0</v>
      </c>
      <c r="AL17" s="407">
        <f t="shared" si="1"/>
        <v>0</v>
      </c>
      <c r="AM17" s="407">
        <f t="shared" si="1"/>
        <v>0</v>
      </c>
      <c r="AN17" s="407">
        <f t="shared" si="1"/>
        <v>0</v>
      </c>
      <c r="AO17" s="407">
        <f t="shared" si="1"/>
        <v>0</v>
      </c>
      <c r="AP17" s="407">
        <f t="shared" si="1"/>
        <v>0</v>
      </c>
    </row>
    <row r="18" spans="1:42" s="313" customFormat="1" x14ac:dyDescent="0.2">
      <c r="A18" s="234" t="s">
        <v>581</v>
      </c>
      <c r="B18" s="321">
        <f t="shared" si="0"/>
        <v>0</v>
      </c>
      <c r="C18" s="375">
        <f>IF(C14&lt;=$D$4,'9-Proiectii financiare '!E289,0)</f>
        <v>0</v>
      </c>
      <c r="D18" s="375">
        <f>IF(D14&lt;=$D$4,'9-Proiectii financiare '!F289,0)</f>
        <v>0</v>
      </c>
      <c r="E18" s="375">
        <f>IF(E14&lt;=$D$4,'9-Proiectii financiare '!G289,0)</f>
        <v>0</v>
      </c>
      <c r="F18" s="375">
        <f>IF(F14&lt;=$D$4,'9-Proiectii financiare '!H289,0)</f>
        <v>0</v>
      </c>
      <c r="G18" s="375">
        <f>IF(G14&lt;=$D$4,'9-Proiectii financiare '!I289,0)</f>
        <v>0</v>
      </c>
      <c r="H18" s="375">
        <f>IF(H14&lt;=$D$4,'9-Proiectii financiare '!J289,0)</f>
        <v>0</v>
      </c>
      <c r="I18" s="375">
        <f>IF(I14&lt;=$D$4,'9-Proiectii financiare '!K289,0)</f>
        <v>0</v>
      </c>
      <c r="J18" s="375">
        <f>IF(J14&lt;=$D$4,'9-Proiectii financiare '!L289,0)</f>
        <v>0</v>
      </c>
      <c r="K18" s="375">
        <f>IF(K14&lt;=$D$4,'9-Proiectii financiare '!M289,0)</f>
        <v>0</v>
      </c>
      <c r="L18" s="375">
        <f>IF(L14&lt;=$D$4,'9-Proiectii financiare '!N289,0)</f>
        <v>0</v>
      </c>
      <c r="M18" s="375">
        <f>IF(M14&lt;=$D$4,'9-Proiectii financiare '!O289,0)</f>
        <v>0</v>
      </c>
      <c r="N18" s="375">
        <f>IF(N14&lt;=$D$4,'9-Proiectii financiare '!P289,0)</f>
        <v>0</v>
      </c>
      <c r="O18" s="375">
        <f>IF(O14&lt;=$D$4,'9-Proiectii financiare '!Q289,0)</f>
        <v>0</v>
      </c>
      <c r="P18" s="375">
        <f>IF(P14&lt;=$D$4,'9-Proiectii financiare '!R289,0)</f>
        <v>0</v>
      </c>
      <c r="Q18" s="375">
        <f>IF(Q14&lt;=$D$4,'9-Proiectii financiare '!S289,0)</f>
        <v>0</v>
      </c>
      <c r="R18" s="375">
        <f>IF(R14&lt;=$D$4,'9-Proiectii financiare '!T289,0)</f>
        <v>0</v>
      </c>
      <c r="S18" s="375">
        <f>IF(S14&lt;=$D$4,'9-Proiectii financiare '!U289,0)</f>
        <v>0</v>
      </c>
      <c r="T18" s="375">
        <f>IF(T14&lt;=$D$4,'9-Proiectii financiare '!V289,0)</f>
        <v>0</v>
      </c>
      <c r="U18" s="375">
        <f>IF(U14&lt;=$D$4,'9-Proiectii financiare '!W289,0)</f>
        <v>0</v>
      </c>
      <c r="V18" s="375">
        <f>IF(V14&lt;=$D$4,'9-Proiectii financiare '!X289,0)</f>
        <v>0</v>
      </c>
      <c r="W18" s="375">
        <f>IF(W14&lt;=$D$4,'9-Proiectii financiare '!Y289,0)</f>
        <v>0</v>
      </c>
      <c r="X18" s="375">
        <f>IF(X14&lt;=$D$4,'9-Proiectii financiare '!Z289,0)</f>
        <v>0</v>
      </c>
      <c r="Y18" s="375">
        <f>IF(Y14&lt;=$D$4,'9-Proiectii financiare '!AA289,0)</f>
        <v>0</v>
      </c>
      <c r="Z18" s="375">
        <f>IF(Z14&lt;=$D$4,'9-Proiectii financiare '!AB289,0)</f>
        <v>0</v>
      </c>
      <c r="AA18" s="375">
        <f>IF(AA14&lt;=$D$4,'9-Proiectii financiare '!AC289,0)</f>
        <v>0</v>
      </c>
      <c r="AB18" s="375">
        <f>IF(AB14&lt;=$D$4,'9-Proiectii financiare '!AD289,0)</f>
        <v>0</v>
      </c>
      <c r="AC18" s="375">
        <f>IF(AC14&lt;=$D$4,'9-Proiectii financiare '!AE289,0)</f>
        <v>0</v>
      </c>
      <c r="AD18" s="375">
        <f>IF(AD14&lt;=$D$4,'9-Proiectii financiare '!AF289,0)</f>
        <v>0</v>
      </c>
      <c r="AE18" s="375">
        <f>IF(AE14&lt;=$D$4,'9-Proiectii financiare '!AG289,0)</f>
        <v>0</v>
      </c>
      <c r="AF18" s="375">
        <f>IF(AF14&lt;=$D$4,'9-Proiectii financiare '!AH289,0)</f>
        <v>0</v>
      </c>
      <c r="AG18" s="375">
        <f>IF(AG14&lt;=$D$4,'9-Proiectii financiare '!AI289,0)</f>
        <v>0</v>
      </c>
      <c r="AH18" s="375">
        <f>IF(AH14&lt;=$D$4,'9-Proiectii financiare '!AJ289,0)</f>
        <v>0</v>
      </c>
      <c r="AI18" s="375">
        <f>IF(AI14&lt;=$D$4,'9-Proiectii financiare '!AK289,0)</f>
        <v>0</v>
      </c>
      <c r="AJ18" s="375">
        <f>IF(AJ14&lt;=$D$4,'9-Proiectii financiare '!AL289,0)</f>
        <v>0</v>
      </c>
      <c r="AK18" s="375">
        <f>IF(AK14&lt;=$D$4,'9-Proiectii financiare '!AM289,0)</f>
        <v>0</v>
      </c>
      <c r="AL18" s="375">
        <f>IF(AL14&lt;=$D$4,'9-Proiectii financiare '!AN289,0)</f>
        <v>0</v>
      </c>
      <c r="AM18" s="375">
        <f>IF(AM14&lt;=$D$4,'9-Proiectii financiare '!AO289,0)</f>
        <v>0</v>
      </c>
      <c r="AN18" s="375">
        <f>IF(AN14&lt;=$D$4,'9-Proiectii financiare '!AP289,0)</f>
        <v>0</v>
      </c>
      <c r="AO18" s="375">
        <f>IF(AO14&lt;=$D$4,'9-Proiectii financiare '!AQ289,0)</f>
        <v>0</v>
      </c>
      <c r="AP18" s="375">
        <f>IF(AP14&lt;=$D$4,'9-Proiectii financiare '!AR289,0)</f>
        <v>0</v>
      </c>
    </row>
    <row r="19" spans="1:42" s="377" customFormat="1" ht="36" x14ac:dyDescent="0.2">
      <c r="A19" s="311" t="s">
        <v>582</v>
      </c>
      <c r="B19" s="321">
        <f t="shared" si="0"/>
        <v>0</v>
      </c>
      <c r="C19" s="375">
        <f>IF(C14&lt;=$D$4,C136,0)</f>
        <v>0</v>
      </c>
      <c r="D19" s="375">
        <f t="shared" ref="D19:AP19" si="2">IF(D14&lt;=$D$4,D136,0)</f>
        <v>0</v>
      </c>
      <c r="E19" s="375">
        <f t="shared" si="2"/>
        <v>0</v>
      </c>
      <c r="F19" s="375">
        <f t="shared" si="2"/>
        <v>0</v>
      </c>
      <c r="G19" s="375">
        <f t="shared" si="2"/>
        <v>0</v>
      </c>
      <c r="H19" s="375">
        <f t="shared" si="2"/>
        <v>0</v>
      </c>
      <c r="I19" s="375">
        <f t="shared" si="2"/>
        <v>0</v>
      </c>
      <c r="J19" s="375">
        <f t="shared" si="2"/>
        <v>0</v>
      </c>
      <c r="K19" s="375">
        <f t="shared" si="2"/>
        <v>0</v>
      </c>
      <c r="L19" s="375">
        <f t="shared" si="2"/>
        <v>0</v>
      </c>
      <c r="M19" s="375">
        <f t="shared" si="2"/>
        <v>0</v>
      </c>
      <c r="N19" s="375">
        <f t="shared" si="2"/>
        <v>0</v>
      </c>
      <c r="O19" s="375">
        <f t="shared" si="2"/>
        <v>0</v>
      </c>
      <c r="P19" s="375">
        <f t="shared" si="2"/>
        <v>0</v>
      </c>
      <c r="Q19" s="375">
        <f t="shared" si="2"/>
        <v>0</v>
      </c>
      <c r="R19" s="375">
        <f t="shared" si="2"/>
        <v>0</v>
      </c>
      <c r="S19" s="375">
        <f t="shared" si="2"/>
        <v>0</v>
      </c>
      <c r="T19" s="375">
        <f t="shared" si="2"/>
        <v>0</v>
      </c>
      <c r="U19" s="375">
        <f t="shared" si="2"/>
        <v>0</v>
      </c>
      <c r="V19" s="375">
        <f t="shared" si="2"/>
        <v>0</v>
      </c>
      <c r="W19" s="375">
        <f t="shared" si="2"/>
        <v>0</v>
      </c>
      <c r="X19" s="375">
        <f t="shared" si="2"/>
        <v>0</v>
      </c>
      <c r="Y19" s="375">
        <f t="shared" si="2"/>
        <v>0</v>
      </c>
      <c r="Z19" s="375">
        <f t="shared" si="2"/>
        <v>0</v>
      </c>
      <c r="AA19" s="375">
        <f t="shared" si="2"/>
        <v>0</v>
      </c>
      <c r="AB19" s="375">
        <f t="shared" si="2"/>
        <v>0</v>
      </c>
      <c r="AC19" s="375">
        <f t="shared" si="2"/>
        <v>0</v>
      </c>
      <c r="AD19" s="375">
        <f t="shared" si="2"/>
        <v>0</v>
      </c>
      <c r="AE19" s="375">
        <f t="shared" si="2"/>
        <v>0</v>
      </c>
      <c r="AF19" s="375">
        <f t="shared" si="2"/>
        <v>0</v>
      </c>
      <c r="AG19" s="375">
        <f t="shared" si="2"/>
        <v>0</v>
      </c>
      <c r="AH19" s="375">
        <f t="shared" si="2"/>
        <v>0</v>
      </c>
      <c r="AI19" s="375">
        <f t="shared" si="2"/>
        <v>0</v>
      </c>
      <c r="AJ19" s="375">
        <f t="shared" si="2"/>
        <v>0</v>
      </c>
      <c r="AK19" s="375">
        <f t="shared" si="2"/>
        <v>0</v>
      </c>
      <c r="AL19" s="375">
        <f t="shared" si="2"/>
        <v>0</v>
      </c>
      <c r="AM19" s="375">
        <f t="shared" si="2"/>
        <v>0</v>
      </c>
      <c r="AN19" s="375">
        <f t="shared" si="2"/>
        <v>0</v>
      </c>
      <c r="AO19" s="375">
        <f t="shared" si="2"/>
        <v>0</v>
      </c>
      <c r="AP19" s="375">
        <f t="shared" si="2"/>
        <v>0</v>
      </c>
    </row>
    <row r="20" spans="1:42" s="313" customFormat="1" x14ac:dyDescent="0.2">
      <c r="A20" s="234" t="s">
        <v>540</v>
      </c>
      <c r="B20" s="321">
        <f t="shared" si="0"/>
        <v>0</v>
      </c>
      <c r="C20" s="321">
        <f>'7-Plan investitional'!E48</f>
        <v>0</v>
      </c>
      <c r="D20" s="321">
        <f>'7-Plan investitional'!F48</f>
        <v>0</v>
      </c>
      <c r="E20" s="321">
        <f>'7-Plan investitional'!G48</f>
        <v>0</v>
      </c>
      <c r="F20" s="321">
        <f>'7-Plan investitional'!H48</f>
        <v>0</v>
      </c>
      <c r="G20" s="321">
        <f>'7-Plan investitional'!I48</f>
        <v>0</v>
      </c>
      <c r="H20" s="321">
        <f>'7-Plan investitional'!J69</f>
        <v>0</v>
      </c>
      <c r="I20" s="321">
        <f>'7-Plan investitional'!K69</f>
        <v>0</v>
      </c>
      <c r="J20" s="321">
        <f>'7-Plan investitional'!L69</f>
        <v>0</v>
      </c>
      <c r="K20" s="321">
        <f>'7-Plan investitional'!M69</f>
        <v>0</v>
      </c>
      <c r="L20" s="321">
        <f>'7-Plan investitional'!N69</f>
        <v>0</v>
      </c>
      <c r="M20" s="321">
        <f>'7-Plan investitional'!O69</f>
        <v>0</v>
      </c>
      <c r="N20" s="321">
        <f>'7-Plan investitional'!P69</f>
        <v>0</v>
      </c>
      <c r="O20" s="321">
        <f>'7-Plan investitional'!Q69</f>
        <v>0</v>
      </c>
      <c r="P20" s="321">
        <f>'7-Plan investitional'!R69</f>
        <v>0</v>
      </c>
      <c r="Q20" s="321">
        <f>'7-Plan investitional'!S69</f>
        <v>0</v>
      </c>
      <c r="R20" s="321">
        <f>'7-Plan investitional'!T69</f>
        <v>0</v>
      </c>
      <c r="S20" s="321">
        <f>'7-Plan investitional'!U69</f>
        <v>0</v>
      </c>
      <c r="T20" s="321">
        <f>'7-Plan investitional'!V69</f>
        <v>0</v>
      </c>
      <c r="U20" s="321">
        <f>'7-Plan investitional'!W69</f>
        <v>0</v>
      </c>
      <c r="V20" s="376">
        <v>0</v>
      </c>
      <c r="W20" s="376">
        <v>0</v>
      </c>
      <c r="X20" s="376">
        <v>0</v>
      </c>
      <c r="Y20" s="376">
        <v>0</v>
      </c>
      <c r="Z20" s="376">
        <v>0</v>
      </c>
      <c r="AA20" s="376">
        <v>0</v>
      </c>
      <c r="AB20" s="376">
        <v>0</v>
      </c>
      <c r="AC20" s="376">
        <v>0</v>
      </c>
      <c r="AD20" s="376">
        <v>0</v>
      </c>
      <c r="AE20" s="376">
        <v>0</v>
      </c>
      <c r="AF20" s="376">
        <v>0</v>
      </c>
      <c r="AG20" s="376">
        <v>0</v>
      </c>
      <c r="AH20" s="376">
        <v>0</v>
      </c>
      <c r="AI20" s="376">
        <v>0</v>
      </c>
      <c r="AJ20" s="376">
        <v>0</v>
      </c>
      <c r="AK20" s="376">
        <v>0</v>
      </c>
      <c r="AL20" s="376">
        <v>0</v>
      </c>
      <c r="AM20" s="376">
        <v>0</v>
      </c>
      <c r="AN20" s="376">
        <v>0</v>
      </c>
      <c r="AO20" s="376">
        <v>0</v>
      </c>
      <c r="AP20" s="376">
        <v>0</v>
      </c>
    </row>
    <row r="21" spans="1:42" s="313" customFormat="1" hidden="1" x14ac:dyDescent="0.2">
      <c r="A21" s="234" t="s">
        <v>583</v>
      </c>
      <c r="B21" s="321">
        <f t="shared" ref="B21:B22" si="3">SUM(C21:V21)</f>
        <v>0</v>
      </c>
      <c r="C21" s="321">
        <f>IF($B$4="NU",'7-Plan investitional'!E70+'9-Proiectii financiare '!E292-'9-Proiectii financiare '!E293,0)</f>
        <v>0</v>
      </c>
      <c r="D21" s="321">
        <f>IF($B$4="NU",'7-Plan investitional'!F70+'9-Proiectii financiare '!F292-'9-Proiectii financiare '!F293,0)</f>
        <v>0</v>
      </c>
      <c r="E21" s="321">
        <f>IF($B$4="NU",'7-Plan investitional'!G70+'9-Proiectii financiare '!G292-'9-Proiectii financiare '!G293,0)</f>
        <v>0</v>
      </c>
      <c r="F21" s="321">
        <f>IF($B$4="NU",'7-Plan investitional'!H70+'9-Proiectii financiare '!H292-'9-Proiectii financiare '!H293,0)</f>
        <v>0</v>
      </c>
      <c r="G21" s="321">
        <f>IF($B$4="NU",'7-Plan investitional'!I70+'9-Proiectii financiare '!I292-'9-Proiectii financiare '!I293,0)</f>
        <v>0</v>
      </c>
      <c r="H21" s="321">
        <f>IF($B$4="NU",'7-Plan investitional'!J70+'9-Proiectii financiare '!J292-'9-Proiectii financiare '!J293,0)</f>
        <v>0</v>
      </c>
      <c r="I21" s="321">
        <f>IF($B$4="NU",'7-Plan investitional'!K70+'9-Proiectii financiare '!K292-'9-Proiectii financiare '!K293,0)</f>
        <v>0</v>
      </c>
      <c r="J21" s="321">
        <f>IF($B$4="NU",'7-Plan investitional'!L70+'9-Proiectii financiare '!L292-'9-Proiectii financiare '!L293,0)</f>
        <v>0</v>
      </c>
      <c r="K21" s="321">
        <f>IF($B$4="NU",'7-Plan investitional'!M70+'9-Proiectii financiare '!M292-'9-Proiectii financiare '!M293,0)</f>
        <v>0</v>
      </c>
      <c r="L21" s="321">
        <f>IF($B$4="NU",'7-Plan investitional'!N70+'9-Proiectii financiare '!N292-'9-Proiectii financiare '!N293,0)</f>
        <v>0</v>
      </c>
      <c r="M21" s="321">
        <f>IF($B$4="NU",'7-Plan investitional'!O70+'9-Proiectii financiare '!O292-'9-Proiectii financiare '!O293,0)</f>
        <v>0</v>
      </c>
      <c r="N21" s="321">
        <f>IF($B$4="NU",'7-Plan investitional'!P70+'9-Proiectii financiare '!P292-'9-Proiectii financiare '!P293,0)</f>
        <v>0</v>
      </c>
      <c r="O21" s="321">
        <f>IF($B$4="NU",'7-Plan investitional'!Q70+'9-Proiectii financiare '!Q292-'9-Proiectii financiare '!Q293,0)</f>
        <v>0</v>
      </c>
      <c r="P21" s="321">
        <f>IF($B$4="NU",'7-Plan investitional'!R70+'9-Proiectii financiare '!R292-'9-Proiectii financiare '!R293,0)</f>
        <v>0</v>
      </c>
      <c r="Q21" s="321">
        <f>IF($B$4="NU",'7-Plan investitional'!S70+'9-Proiectii financiare '!S292-'9-Proiectii financiare '!S293,0)</f>
        <v>0</v>
      </c>
      <c r="R21" s="321">
        <f>IF($B$4="NU",'7-Plan investitional'!T70+'9-Proiectii financiare '!T292-'9-Proiectii financiare '!T293,0)</f>
        <v>0</v>
      </c>
      <c r="S21" s="321">
        <f>IF($B$4="NU",'7-Plan investitional'!U70+'9-Proiectii financiare '!U292-'9-Proiectii financiare '!U293,0)</f>
        <v>0</v>
      </c>
      <c r="T21" s="321">
        <f>IF($B$4="NU",'7-Plan investitional'!V70+'9-Proiectii financiare '!V292-'9-Proiectii financiare '!V293,0)</f>
        <v>0</v>
      </c>
      <c r="U21" s="321">
        <f>IF($B$4="NU",'7-Plan investitional'!W70+'9-Proiectii financiare '!W292-'9-Proiectii financiare '!W293,0)</f>
        <v>0</v>
      </c>
      <c r="V21" s="321">
        <f>IF($B$4="NU",'7-Plan investitional'!X70+'9-Proiectii financiare '!X292-'9-Proiectii financiare '!X293,0)</f>
        <v>0</v>
      </c>
      <c r="W21" s="321">
        <f>IF($B$4="NU",'7-Plan investitional'!Y70+'9-Proiectii financiare '!Y292-'9-Proiectii financiare '!Y293,0)</f>
        <v>0</v>
      </c>
      <c r="X21" s="321">
        <f>IF($B$4="NU",'7-Plan investitional'!Z70+'9-Proiectii financiare '!Z292-'9-Proiectii financiare '!Z293,0)</f>
        <v>0</v>
      </c>
      <c r="Y21" s="321">
        <f>IF($B$4="NU",'7-Plan investitional'!AA70+'9-Proiectii financiare '!AA292-'9-Proiectii financiare '!AA293,0)</f>
        <v>0</v>
      </c>
      <c r="Z21" s="321">
        <f>IF($B$4="NU",'7-Plan investitional'!AB70+'9-Proiectii financiare '!AB292-'9-Proiectii financiare '!AB293,0)</f>
        <v>0</v>
      </c>
      <c r="AA21" s="321">
        <f>IF($B$4="NU",'7-Plan investitional'!AC70+'9-Proiectii financiare '!AC292-'9-Proiectii financiare '!AC293,0)</f>
        <v>0</v>
      </c>
      <c r="AB21" s="321">
        <f>IF($B$4="NU",'7-Plan investitional'!AD70+'9-Proiectii financiare '!AD292-'9-Proiectii financiare '!AD293,0)</f>
        <v>0</v>
      </c>
      <c r="AC21" s="321">
        <f>IF($B$4="NU",'7-Plan investitional'!AE70+'9-Proiectii financiare '!AE292-'9-Proiectii financiare '!AE293,0)</f>
        <v>0</v>
      </c>
      <c r="AD21" s="321">
        <f>IF($B$4="NU",'7-Plan investitional'!AF70+'9-Proiectii financiare '!AF292-'9-Proiectii financiare '!AF293,0)</f>
        <v>0</v>
      </c>
      <c r="AE21" s="321">
        <f>IF($B$4="NU",'7-Plan investitional'!AG70+'9-Proiectii financiare '!AG292-'9-Proiectii financiare '!AG293,0)</f>
        <v>0</v>
      </c>
      <c r="AF21" s="321">
        <f>IF($B$4="NU",'7-Plan investitional'!AH70+'9-Proiectii financiare '!AH292-'9-Proiectii financiare '!AH293,0)</f>
        <v>0</v>
      </c>
      <c r="AG21" s="321">
        <f>IF($B$4="NU",'7-Plan investitional'!AI70+'9-Proiectii financiare '!AI292-'9-Proiectii financiare '!AI293,0)</f>
        <v>0</v>
      </c>
      <c r="AH21" s="321">
        <f>IF($B$4="NU",'7-Plan investitional'!AJ70+'9-Proiectii financiare '!AJ292-'9-Proiectii financiare '!AJ293,0)</f>
        <v>0</v>
      </c>
      <c r="AI21" s="321">
        <f>IF($B$4="NU",'7-Plan investitional'!AK70+'9-Proiectii financiare '!AK292-'9-Proiectii financiare '!AK293,0)</f>
        <v>0</v>
      </c>
      <c r="AJ21" s="321">
        <f>IF($B$4="NU",'7-Plan investitional'!AL70+'9-Proiectii financiare '!AL292-'9-Proiectii financiare '!AL293,0)</f>
        <v>0</v>
      </c>
      <c r="AK21" s="321">
        <f>IF($B$4="NU",'7-Plan investitional'!AM70+'9-Proiectii financiare '!AM292-'9-Proiectii financiare '!AM293,0)</f>
        <v>0</v>
      </c>
      <c r="AL21" s="321">
        <f>IF($B$4="NU",'7-Plan investitional'!AN70+'9-Proiectii financiare '!AN292-'9-Proiectii financiare '!AN293,0)</f>
        <v>0</v>
      </c>
      <c r="AM21" s="321">
        <f>IF($B$4="NU",'7-Plan investitional'!AO70+'9-Proiectii financiare '!AO292-'9-Proiectii financiare '!AO293,0)</f>
        <v>0</v>
      </c>
      <c r="AN21" s="321">
        <f>IF($B$4="NU",'7-Plan investitional'!AP70+'9-Proiectii financiare '!AP292-'9-Proiectii financiare '!AP293,0)</f>
        <v>0</v>
      </c>
      <c r="AO21" s="321">
        <f>IF($B$4="NU",'7-Plan investitional'!AQ70+'9-Proiectii financiare '!AQ292-'9-Proiectii financiare '!AQ293,0)</f>
        <v>0</v>
      </c>
      <c r="AP21" s="321">
        <f>IF($B$4="NU",'7-Plan investitional'!AR70+'9-Proiectii financiare '!AR292-'9-Proiectii financiare '!AR293,0)</f>
        <v>0</v>
      </c>
    </row>
    <row r="22" spans="1:42" s="313" customFormat="1" hidden="1" x14ac:dyDescent="0.2">
      <c r="A22" s="234" t="s">
        <v>583</v>
      </c>
      <c r="B22" s="321">
        <f t="shared" si="3"/>
        <v>0</v>
      </c>
      <c r="C22" s="321">
        <f>IF(C9&lt;=$E$62,C21,0)</f>
        <v>0</v>
      </c>
      <c r="D22" s="321">
        <f t="shared" ref="D22:AP22" si="4">IF(D9&lt;=$E$62,D21,0)</f>
        <v>0</v>
      </c>
      <c r="E22" s="321">
        <f t="shared" si="4"/>
        <v>0</v>
      </c>
      <c r="F22" s="321">
        <f t="shared" si="4"/>
        <v>0</v>
      </c>
      <c r="G22" s="321">
        <f t="shared" si="4"/>
        <v>0</v>
      </c>
      <c r="H22" s="321">
        <f t="shared" si="4"/>
        <v>0</v>
      </c>
      <c r="I22" s="321">
        <f t="shared" si="4"/>
        <v>0</v>
      </c>
      <c r="J22" s="321">
        <f t="shared" si="4"/>
        <v>0</v>
      </c>
      <c r="K22" s="321">
        <f t="shared" si="4"/>
        <v>0</v>
      </c>
      <c r="L22" s="321">
        <f t="shared" si="4"/>
        <v>0</v>
      </c>
      <c r="M22" s="321">
        <f t="shared" si="4"/>
        <v>0</v>
      </c>
      <c r="N22" s="321">
        <f t="shared" si="4"/>
        <v>0</v>
      </c>
      <c r="O22" s="321">
        <f t="shared" si="4"/>
        <v>0</v>
      </c>
      <c r="P22" s="321">
        <f t="shared" si="4"/>
        <v>0</v>
      </c>
      <c r="Q22" s="321">
        <f t="shared" si="4"/>
        <v>0</v>
      </c>
      <c r="R22" s="321">
        <f t="shared" si="4"/>
        <v>0</v>
      </c>
      <c r="S22" s="321">
        <f t="shared" si="4"/>
        <v>0</v>
      </c>
      <c r="T22" s="321">
        <f t="shared" si="4"/>
        <v>0</v>
      </c>
      <c r="U22" s="321">
        <f t="shared" si="4"/>
        <v>0</v>
      </c>
      <c r="V22" s="321">
        <f t="shared" si="4"/>
        <v>0</v>
      </c>
      <c r="W22" s="321">
        <f t="shared" si="4"/>
        <v>0</v>
      </c>
      <c r="X22" s="321">
        <f t="shared" si="4"/>
        <v>0</v>
      </c>
      <c r="Y22" s="321">
        <f t="shared" si="4"/>
        <v>0</v>
      </c>
      <c r="Z22" s="321">
        <f t="shared" si="4"/>
        <v>0</v>
      </c>
      <c r="AA22" s="321">
        <f t="shared" si="4"/>
        <v>0</v>
      </c>
      <c r="AB22" s="321">
        <f t="shared" si="4"/>
        <v>0</v>
      </c>
      <c r="AC22" s="321">
        <f t="shared" si="4"/>
        <v>0</v>
      </c>
      <c r="AD22" s="321">
        <f t="shared" si="4"/>
        <v>0</v>
      </c>
      <c r="AE22" s="321">
        <f t="shared" si="4"/>
        <v>0</v>
      </c>
      <c r="AF22" s="321">
        <f t="shared" si="4"/>
        <v>0</v>
      </c>
      <c r="AG22" s="321">
        <f t="shared" si="4"/>
        <v>0</v>
      </c>
      <c r="AH22" s="321">
        <f t="shared" si="4"/>
        <v>0</v>
      </c>
      <c r="AI22" s="321">
        <f t="shared" si="4"/>
        <v>0</v>
      </c>
      <c r="AJ22" s="321">
        <f t="shared" si="4"/>
        <v>0</v>
      </c>
      <c r="AK22" s="321">
        <f t="shared" si="4"/>
        <v>0</v>
      </c>
      <c r="AL22" s="321">
        <f t="shared" si="4"/>
        <v>0</v>
      </c>
      <c r="AM22" s="321">
        <f t="shared" si="4"/>
        <v>0</v>
      </c>
      <c r="AN22" s="321">
        <f t="shared" si="4"/>
        <v>0</v>
      </c>
      <c r="AO22" s="321">
        <f t="shared" si="4"/>
        <v>0</v>
      </c>
      <c r="AP22" s="321">
        <f t="shared" si="4"/>
        <v>0</v>
      </c>
    </row>
    <row r="23" spans="1:42" s="378" customFormat="1" x14ac:dyDescent="0.2">
      <c r="A23" s="325" t="s">
        <v>584</v>
      </c>
      <c r="B23" s="321">
        <f>SUM(C23:AP23)</f>
        <v>0</v>
      </c>
      <c r="C23" s="239">
        <f>SUM(C18:C22)-C21</f>
        <v>0</v>
      </c>
      <c r="D23" s="239">
        <f>SUM(D18:D22)-D21</f>
        <v>0</v>
      </c>
      <c r="E23" s="239">
        <f t="shared" ref="E23:AP23" si="5">SUM(E18:E22)-E21</f>
        <v>0</v>
      </c>
      <c r="F23" s="239">
        <f t="shared" si="5"/>
        <v>0</v>
      </c>
      <c r="G23" s="239">
        <f t="shared" si="5"/>
        <v>0</v>
      </c>
      <c r="H23" s="239">
        <f t="shared" si="5"/>
        <v>0</v>
      </c>
      <c r="I23" s="239">
        <f t="shared" si="5"/>
        <v>0</v>
      </c>
      <c r="J23" s="239">
        <f t="shared" si="5"/>
        <v>0</v>
      </c>
      <c r="K23" s="239">
        <f t="shared" si="5"/>
        <v>0</v>
      </c>
      <c r="L23" s="239">
        <f t="shared" si="5"/>
        <v>0</v>
      </c>
      <c r="M23" s="239">
        <f t="shared" si="5"/>
        <v>0</v>
      </c>
      <c r="N23" s="239">
        <f t="shared" si="5"/>
        <v>0</v>
      </c>
      <c r="O23" s="239">
        <f t="shared" si="5"/>
        <v>0</v>
      </c>
      <c r="P23" s="239">
        <f t="shared" si="5"/>
        <v>0</v>
      </c>
      <c r="Q23" s="239">
        <f t="shared" si="5"/>
        <v>0</v>
      </c>
      <c r="R23" s="239">
        <f t="shared" si="5"/>
        <v>0</v>
      </c>
      <c r="S23" s="239">
        <f t="shared" si="5"/>
        <v>0</v>
      </c>
      <c r="T23" s="239">
        <f t="shared" si="5"/>
        <v>0</v>
      </c>
      <c r="U23" s="239">
        <f t="shared" si="5"/>
        <v>0</v>
      </c>
      <c r="V23" s="239">
        <f t="shared" si="5"/>
        <v>0</v>
      </c>
      <c r="W23" s="239">
        <f t="shared" si="5"/>
        <v>0</v>
      </c>
      <c r="X23" s="239">
        <f t="shared" si="5"/>
        <v>0</v>
      </c>
      <c r="Y23" s="239">
        <f t="shared" si="5"/>
        <v>0</v>
      </c>
      <c r="Z23" s="239">
        <f t="shared" si="5"/>
        <v>0</v>
      </c>
      <c r="AA23" s="239">
        <f t="shared" si="5"/>
        <v>0</v>
      </c>
      <c r="AB23" s="239">
        <f t="shared" si="5"/>
        <v>0</v>
      </c>
      <c r="AC23" s="239">
        <f t="shared" si="5"/>
        <v>0</v>
      </c>
      <c r="AD23" s="239">
        <f t="shared" si="5"/>
        <v>0</v>
      </c>
      <c r="AE23" s="239">
        <f t="shared" si="5"/>
        <v>0</v>
      </c>
      <c r="AF23" s="239">
        <f t="shared" si="5"/>
        <v>0</v>
      </c>
      <c r="AG23" s="239">
        <f t="shared" si="5"/>
        <v>0</v>
      </c>
      <c r="AH23" s="239">
        <f t="shared" si="5"/>
        <v>0</v>
      </c>
      <c r="AI23" s="239">
        <f t="shared" si="5"/>
        <v>0</v>
      </c>
      <c r="AJ23" s="239">
        <f t="shared" si="5"/>
        <v>0</v>
      </c>
      <c r="AK23" s="239">
        <f t="shared" si="5"/>
        <v>0</v>
      </c>
      <c r="AL23" s="239">
        <f t="shared" si="5"/>
        <v>0</v>
      </c>
      <c r="AM23" s="239">
        <f t="shared" si="5"/>
        <v>0</v>
      </c>
      <c r="AN23" s="239">
        <f t="shared" si="5"/>
        <v>0</v>
      </c>
      <c r="AO23" s="239">
        <f t="shared" si="5"/>
        <v>0</v>
      </c>
      <c r="AP23" s="239">
        <f t="shared" si="5"/>
        <v>0</v>
      </c>
    </row>
    <row r="24" spans="1:42" s="378" customFormat="1" x14ac:dyDescent="0.2">
      <c r="A24" s="325" t="s">
        <v>585</v>
      </c>
      <c r="B24" s="321">
        <f>SUM(C24:AP24)</f>
        <v>0</v>
      </c>
      <c r="C24" s="239">
        <f>C17-C23</f>
        <v>0</v>
      </c>
      <c r="D24" s="239">
        <f t="shared" ref="D24:AP24" si="6">D17-D23</f>
        <v>0</v>
      </c>
      <c r="E24" s="239">
        <f t="shared" si="6"/>
        <v>0</v>
      </c>
      <c r="F24" s="239">
        <f t="shared" si="6"/>
        <v>0</v>
      </c>
      <c r="G24" s="239">
        <f t="shared" si="6"/>
        <v>0</v>
      </c>
      <c r="H24" s="239">
        <f t="shared" si="6"/>
        <v>0</v>
      </c>
      <c r="I24" s="239">
        <f t="shared" si="6"/>
        <v>0</v>
      </c>
      <c r="J24" s="239">
        <f t="shared" si="6"/>
        <v>0</v>
      </c>
      <c r="K24" s="239">
        <f t="shared" si="6"/>
        <v>0</v>
      </c>
      <c r="L24" s="239">
        <f t="shared" si="6"/>
        <v>0</v>
      </c>
      <c r="M24" s="239">
        <f t="shared" si="6"/>
        <v>0</v>
      </c>
      <c r="N24" s="239">
        <f t="shared" si="6"/>
        <v>0</v>
      </c>
      <c r="O24" s="239">
        <f t="shared" si="6"/>
        <v>0</v>
      </c>
      <c r="P24" s="239">
        <f t="shared" si="6"/>
        <v>0</v>
      </c>
      <c r="Q24" s="239">
        <f t="shared" si="6"/>
        <v>0</v>
      </c>
      <c r="R24" s="239">
        <f t="shared" si="6"/>
        <v>0</v>
      </c>
      <c r="S24" s="239">
        <f t="shared" si="6"/>
        <v>0</v>
      </c>
      <c r="T24" s="239">
        <f t="shared" si="6"/>
        <v>0</v>
      </c>
      <c r="U24" s="239">
        <f t="shared" si="6"/>
        <v>0</v>
      </c>
      <c r="V24" s="239">
        <f t="shared" si="6"/>
        <v>0</v>
      </c>
      <c r="W24" s="239">
        <f t="shared" si="6"/>
        <v>0</v>
      </c>
      <c r="X24" s="239">
        <f t="shared" si="6"/>
        <v>0</v>
      </c>
      <c r="Y24" s="239">
        <f t="shared" si="6"/>
        <v>0</v>
      </c>
      <c r="Z24" s="239">
        <f t="shared" si="6"/>
        <v>0</v>
      </c>
      <c r="AA24" s="239">
        <f t="shared" si="6"/>
        <v>0</v>
      </c>
      <c r="AB24" s="239">
        <f t="shared" si="6"/>
        <v>0</v>
      </c>
      <c r="AC24" s="239">
        <f t="shared" si="6"/>
        <v>0</v>
      </c>
      <c r="AD24" s="239">
        <f t="shared" si="6"/>
        <v>0</v>
      </c>
      <c r="AE24" s="239">
        <f t="shared" si="6"/>
        <v>0</v>
      </c>
      <c r="AF24" s="239">
        <f t="shared" si="6"/>
        <v>0</v>
      </c>
      <c r="AG24" s="239">
        <f t="shared" si="6"/>
        <v>0</v>
      </c>
      <c r="AH24" s="239">
        <f t="shared" si="6"/>
        <v>0</v>
      </c>
      <c r="AI24" s="239">
        <f t="shared" si="6"/>
        <v>0</v>
      </c>
      <c r="AJ24" s="239">
        <f t="shared" si="6"/>
        <v>0</v>
      </c>
      <c r="AK24" s="239">
        <f t="shared" si="6"/>
        <v>0</v>
      </c>
      <c r="AL24" s="239">
        <f t="shared" si="6"/>
        <v>0</v>
      </c>
      <c r="AM24" s="239">
        <f t="shared" si="6"/>
        <v>0</v>
      </c>
      <c r="AN24" s="239">
        <f t="shared" si="6"/>
        <v>0</v>
      </c>
      <c r="AO24" s="239">
        <f t="shared" si="6"/>
        <v>0</v>
      </c>
      <c r="AP24" s="239">
        <f t="shared" si="6"/>
        <v>0</v>
      </c>
    </row>
    <row r="25" spans="1:42" s="378" customFormat="1" x14ac:dyDescent="0.2">
      <c r="A25" s="325" t="s">
        <v>586</v>
      </c>
      <c r="B25" s="321">
        <f>SUM(C25:AP25)</f>
        <v>0</v>
      </c>
      <c r="C25" s="239">
        <f>C24*POWER(1+$B$6,-C14)</f>
        <v>0</v>
      </c>
      <c r="D25" s="239">
        <f t="shared" ref="D25:AP25" si="7">D24*POWER(1+$B$6,-D14)</f>
        <v>0</v>
      </c>
      <c r="E25" s="239">
        <f t="shared" si="7"/>
        <v>0</v>
      </c>
      <c r="F25" s="239">
        <f t="shared" si="7"/>
        <v>0</v>
      </c>
      <c r="G25" s="239">
        <f t="shared" si="7"/>
        <v>0</v>
      </c>
      <c r="H25" s="239">
        <f t="shared" si="7"/>
        <v>0</v>
      </c>
      <c r="I25" s="239">
        <f t="shared" si="7"/>
        <v>0</v>
      </c>
      <c r="J25" s="239">
        <f t="shared" si="7"/>
        <v>0</v>
      </c>
      <c r="K25" s="239">
        <f t="shared" si="7"/>
        <v>0</v>
      </c>
      <c r="L25" s="239">
        <f t="shared" si="7"/>
        <v>0</v>
      </c>
      <c r="M25" s="239">
        <f t="shared" si="7"/>
        <v>0</v>
      </c>
      <c r="N25" s="239">
        <f t="shared" si="7"/>
        <v>0</v>
      </c>
      <c r="O25" s="239">
        <f t="shared" si="7"/>
        <v>0</v>
      </c>
      <c r="P25" s="239">
        <f t="shared" si="7"/>
        <v>0</v>
      </c>
      <c r="Q25" s="239">
        <f t="shared" si="7"/>
        <v>0</v>
      </c>
      <c r="R25" s="239">
        <f t="shared" si="7"/>
        <v>0</v>
      </c>
      <c r="S25" s="239">
        <f t="shared" si="7"/>
        <v>0</v>
      </c>
      <c r="T25" s="239">
        <f t="shared" si="7"/>
        <v>0</v>
      </c>
      <c r="U25" s="239">
        <f t="shared" si="7"/>
        <v>0</v>
      </c>
      <c r="V25" s="239">
        <f t="shared" si="7"/>
        <v>0</v>
      </c>
      <c r="W25" s="239">
        <f t="shared" si="7"/>
        <v>0</v>
      </c>
      <c r="X25" s="239">
        <f t="shared" si="7"/>
        <v>0</v>
      </c>
      <c r="Y25" s="239">
        <f t="shared" si="7"/>
        <v>0</v>
      </c>
      <c r="Z25" s="239">
        <f t="shared" si="7"/>
        <v>0</v>
      </c>
      <c r="AA25" s="239">
        <f t="shared" si="7"/>
        <v>0</v>
      </c>
      <c r="AB25" s="239">
        <f t="shared" si="7"/>
        <v>0</v>
      </c>
      <c r="AC25" s="239">
        <f t="shared" si="7"/>
        <v>0</v>
      </c>
      <c r="AD25" s="239">
        <f t="shared" si="7"/>
        <v>0</v>
      </c>
      <c r="AE25" s="239">
        <f t="shared" si="7"/>
        <v>0</v>
      </c>
      <c r="AF25" s="239">
        <f t="shared" si="7"/>
        <v>0</v>
      </c>
      <c r="AG25" s="239">
        <f t="shared" si="7"/>
        <v>0</v>
      </c>
      <c r="AH25" s="239">
        <f t="shared" si="7"/>
        <v>0</v>
      </c>
      <c r="AI25" s="239">
        <f t="shared" si="7"/>
        <v>0</v>
      </c>
      <c r="AJ25" s="239">
        <f t="shared" si="7"/>
        <v>0</v>
      </c>
      <c r="AK25" s="239">
        <f t="shared" si="7"/>
        <v>0</v>
      </c>
      <c r="AL25" s="239">
        <f t="shared" si="7"/>
        <v>0</v>
      </c>
      <c r="AM25" s="239">
        <f t="shared" si="7"/>
        <v>0</v>
      </c>
      <c r="AN25" s="239">
        <f t="shared" si="7"/>
        <v>0</v>
      </c>
      <c r="AO25" s="239">
        <f t="shared" si="7"/>
        <v>0</v>
      </c>
      <c r="AP25" s="239">
        <f t="shared" si="7"/>
        <v>0</v>
      </c>
    </row>
    <row r="26" spans="1:42" s="233" customFormat="1" x14ac:dyDescent="0.2">
      <c r="A26" s="325" t="s">
        <v>587</v>
      </c>
      <c r="B26" s="321">
        <f>SUM(C26:AP26)</f>
        <v>0</v>
      </c>
      <c r="C26" s="239">
        <f>C29*C20</f>
        <v>0</v>
      </c>
      <c r="D26" s="239">
        <f t="shared" ref="D26:AP26" si="8">D29*D20</f>
        <v>0</v>
      </c>
      <c r="E26" s="239">
        <f t="shared" si="8"/>
        <v>0</v>
      </c>
      <c r="F26" s="239">
        <f t="shared" si="8"/>
        <v>0</v>
      </c>
      <c r="G26" s="239">
        <f t="shared" si="8"/>
        <v>0</v>
      </c>
      <c r="H26" s="239">
        <v>0</v>
      </c>
      <c r="I26" s="239">
        <f t="shared" si="8"/>
        <v>0</v>
      </c>
      <c r="J26" s="239">
        <f t="shared" si="8"/>
        <v>0</v>
      </c>
      <c r="K26" s="239">
        <v>0</v>
      </c>
      <c r="L26" s="239">
        <f t="shared" si="8"/>
        <v>0</v>
      </c>
      <c r="M26" s="239">
        <f t="shared" si="8"/>
        <v>0</v>
      </c>
      <c r="N26" s="239">
        <v>0</v>
      </c>
      <c r="O26" s="239">
        <f t="shared" si="8"/>
        <v>0</v>
      </c>
      <c r="P26" s="239">
        <f t="shared" si="8"/>
        <v>0</v>
      </c>
      <c r="Q26" s="239">
        <v>0</v>
      </c>
      <c r="R26" s="239">
        <f t="shared" si="8"/>
        <v>0</v>
      </c>
      <c r="S26" s="239">
        <f t="shared" si="8"/>
        <v>0</v>
      </c>
      <c r="T26" s="239">
        <v>0</v>
      </c>
      <c r="U26" s="239">
        <f t="shared" si="8"/>
        <v>0</v>
      </c>
      <c r="V26" s="239">
        <f t="shared" si="8"/>
        <v>0</v>
      </c>
      <c r="W26" s="239">
        <v>0</v>
      </c>
      <c r="X26" s="239">
        <f t="shared" si="8"/>
        <v>0</v>
      </c>
      <c r="Y26" s="239">
        <f t="shared" si="8"/>
        <v>0</v>
      </c>
      <c r="Z26" s="239">
        <v>0</v>
      </c>
      <c r="AA26" s="239">
        <f t="shared" si="8"/>
        <v>0</v>
      </c>
      <c r="AB26" s="239">
        <f t="shared" si="8"/>
        <v>0</v>
      </c>
      <c r="AC26" s="239">
        <v>0</v>
      </c>
      <c r="AD26" s="239">
        <f t="shared" si="8"/>
        <v>0</v>
      </c>
      <c r="AE26" s="239">
        <f t="shared" si="8"/>
        <v>0</v>
      </c>
      <c r="AF26" s="239">
        <v>0</v>
      </c>
      <c r="AG26" s="239">
        <f t="shared" si="8"/>
        <v>0</v>
      </c>
      <c r="AH26" s="239">
        <f t="shared" si="8"/>
        <v>0</v>
      </c>
      <c r="AI26" s="239">
        <v>0</v>
      </c>
      <c r="AJ26" s="239">
        <f t="shared" si="8"/>
        <v>0</v>
      </c>
      <c r="AK26" s="239">
        <f t="shared" si="8"/>
        <v>0</v>
      </c>
      <c r="AL26" s="239">
        <v>0</v>
      </c>
      <c r="AM26" s="239">
        <f t="shared" si="8"/>
        <v>0</v>
      </c>
      <c r="AN26" s="239">
        <f t="shared" si="8"/>
        <v>0</v>
      </c>
      <c r="AO26" s="239">
        <v>0</v>
      </c>
      <c r="AP26" s="239">
        <f t="shared" si="8"/>
        <v>0</v>
      </c>
    </row>
    <row r="27" spans="1:42" s="233" customFormat="1" ht="24" hidden="1" x14ac:dyDescent="0.2">
      <c r="A27" s="326" t="s">
        <v>588</v>
      </c>
      <c r="B27" s="321">
        <v>0</v>
      </c>
      <c r="C27" s="327"/>
      <c r="D27" s="328"/>
      <c r="E27" s="329"/>
      <c r="F27" s="329"/>
      <c r="G27" s="329"/>
      <c r="H27" s="329"/>
      <c r="I27" s="329"/>
      <c r="J27" s="329"/>
      <c r="K27" s="329"/>
      <c r="L27" s="329"/>
      <c r="V27" s="408"/>
    </row>
    <row r="28" spans="1:42" s="233" customFormat="1" ht="24.75" hidden="1" thickBot="1" x14ac:dyDescent="0.25">
      <c r="A28" s="325" t="s">
        <v>589</v>
      </c>
      <c r="B28" s="349" t="str">
        <f>IF(ISERROR(IRR(C24:AA24)),"",IRR(C24:AA24))</f>
        <v/>
      </c>
      <c r="C28" s="330"/>
      <c r="D28" s="328"/>
      <c r="E28" s="329"/>
      <c r="F28" s="329"/>
      <c r="G28" s="329"/>
      <c r="H28" s="329"/>
      <c r="I28" s="329"/>
      <c r="J28" s="329"/>
      <c r="K28" s="329"/>
      <c r="L28" s="329"/>
      <c r="M28" s="329"/>
      <c r="N28" s="329"/>
      <c r="O28" s="329"/>
      <c r="P28" s="329"/>
      <c r="Q28" s="329"/>
      <c r="R28" s="329"/>
      <c r="S28" s="329"/>
      <c r="T28" s="329"/>
      <c r="U28" s="329"/>
      <c r="V28" s="409"/>
    </row>
    <row r="29" spans="1:42" hidden="1" x14ac:dyDescent="0.2">
      <c r="A29" s="331"/>
      <c r="B29" s="332"/>
      <c r="C29" s="360">
        <f>1/(1+$C$14)^B8</f>
        <v>0.96326189402014784</v>
      </c>
      <c r="D29" s="360">
        <f>1/(1+$D$14)^B8</f>
        <v>0.94240037931300114</v>
      </c>
      <c r="E29" s="360">
        <f>1/(1+$E$14)^B8</f>
        <v>0.9278734764712826</v>
      </c>
      <c r="F29" s="360">
        <f>1/(1+$F$14)^B8</f>
        <v>0.91675992365176218</v>
      </c>
      <c r="G29" s="360">
        <f>1/(1+$G$14)^B8</f>
        <v>0.90777837430234731</v>
      </c>
      <c r="H29" s="360"/>
      <c r="I29" s="360"/>
      <c r="J29" s="332"/>
      <c r="K29" s="332"/>
      <c r="L29" s="332"/>
      <c r="M29" s="332"/>
      <c r="N29" s="332"/>
      <c r="O29" s="332"/>
      <c r="P29" s="332"/>
      <c r="Q29" s="332"/>
      <c r="R29" s="332"/>
      <c r="S29" s="332"/>
      <c r="T29" s="332"/>
      <c r="U29" s="332"/>
      <c r="V29" s="410"/>
    </row>
    <row r="30" spans="1:42" x14ac:dyDescent="0.2">
      <c r="A30" s="331"/>
      <c r="B30" s="332"/>
      <c r="C30" s="332"/>
      <c r="D30" s="332"/>
      <c r="E30" s="332"/>
      <c r="F30" s="332"/>
      <c r="G30" s="332"/>
      <c r="H30" s="332"/>
      <c r="I30" s="332"/>
      <c r="J30" s="332"/>
      <c r="K30" s="333"/>
      <c r="L30" s="333"/>
    </row>
    <row r="31" spans="1:42" ht="36" x14ac:dyDescent="0.2">
      <c r="A31" s="334" t="s">
        <v>590</v>
      </c>
      <c r="B31" s="335" t="s">
        <v>570</v>
      </c>
      <c r="C31" s="335" t="s">
        <v>591</v>
      </c>
      <c r="D31" s="335" t="s">
        <v>592</v>
      </c>
      <c r="E31" s="335" t="s">
        <v>593</v>
      </c>
      <c r="F31" s="386" t="s">
        <v>594</v>
      </c>
      <c r="G31" s="332"/>
      <c r="H31" s="332"/>
      <c r="I31" s="332"/>
      <c r="J31" s="332"/>
      <c r="K31" s="332"/>
      <c r="L31" s="332"/>
      <c r="M31" s="332"/>
      <c r="N31" s="332"/>
      <c r="O31" s="332"/>
      <c r="P31" s="332"/>
      <c r="Q31" s="332"/>
      <c r="R31" s="332"/>
      <c r="S31" s="332"/>
      <c r="T31" s="332"/>
      <c r="U31" s="332"/>
      <c r="V31" s="410"/>
    </row>
    <row r="32" spans="1:42" ht="24" x14ac:dyDescent="0.2">
      <c r="A32" s="633" t="s">
        <v>595</v>
      </c>
      <c r="B32" s="634"/>
      <c r="C32" s="338" t="e">
        <f>B32/$B$62</f>
        <v>#DIV/0!</v>
      </c>
      <c r="D32" s="634"/>
      <c r="E32" s="387" t="str">
        <f>IF(ISERROR(B32/$B$62*D32),"",B32/$B$62*D32)</f>
        <v/>
      </c>
      <c r="F32" s="339" t="str">
        <f>IF(ISERROR(B32/D32),"",B32/D32)</f>
        <v/>
      </c>
      <c r="G32" s="332">
        <v>1</v>
      </c>
      <c r="H32" s="332"/>
      <c r="I32" s="332"/>
      <c r="J32" s="332"/>
      <c r="K32" s="333"/>
      <c r="L32" s="333"/>
    </row>
    <row r="33" spans="1:12" ht="24" x14ac:dyDescent="0.2">
      <c r="A33" s="633" t="s">
        <v>595</v>
      </c>
      <c r="B33" s="634"/>
      <c r="C33" s="338" t="e">
        <f>B33/$B$62</f>
        <v>#DIV/0!</v>
      </c>
      <c r="D33" s="634"/>
      <c r="E33" s="387" t="str">
        <f t="shared" ref="E33:E61" si="9">IF(ISERROR(B33/$B$62*D33),"",B33/$B$62*D33)</f>
        <v/>
      </c>
      <c r="F33" s="339" t="str">
        <f t="shared" ref="F33:F61" si="10">IF(ISERROR(B33/D33),"",B33/D33)</f>
        <v/>
      </c>
      <c r="G33" s="332">
        <v>2</v>
      </c>
      <c r="H33" s="332"/>
      <c r="I33" s="332"/>
      <c r="J33" s="332"/>
      <c r="K33" s="333"/>
      <c r="L33" s="333"/>
    </row>
    <row r="34" spans="1:12" ht="24" x14ac:dyDescent="0.2">
      <c r="A34" s="633" t="s">
        <v>595</v>
      </c>
      <c r="B34" s="634"/>
      <c r="C34" s="338" t="e">
        <f t="shared" ref="C34" si="11">B34/$B$62</f>
        <v>#DIV/0!</v>
      </c>
      <c r="D34" s="634"/>
      <c r="E34" s="387" t="str">
        <f t="shared" si="9"/>
        <v/>
      </c>
      <c r="F34" s="339" t="str">
        <f t="shared" si="10"/>
        <v/>
      </c>
      <c r="G34" s="332">
        <v>3</v>
      </c>
      <c r="H34" s="332"/>
      <c r="I34" s="332"/>
      <c r="J34" s="332"/>
      <c r="K34" s="333"/>
      <c r="L34" s="333"/>
    </row>
    <row r="35" spans="1:12" ht="24" x14ac:dyDescent="0.2">
      <c r="A35" s="633" t="s">
        <v>595</v>
      </c>
      <c r="B35" s="634"/>
      <c r="C35" s="338" t="e">
        <f>B35/$B$62</f>
        <v>#DIV/0!</v>
      </c>
      <c r="D35" s="634"/>
      <c r="E35" s="387" t="str">
        <f t="shared" si="9"/>
        <v/>
      </c>
      <c r="F35" s="339" t="str">
        <f t="shared" si="10"/>
        <v/>
      </c>
      <c r="G35" s="332">
        <v>4</v>
      </c>
      <c r="H35" s="332"/>
      <c r="I35" s="332"/>
      <c r="J35" s="332"/>
      <c r="K35" s="333"/>
      <c r="L35" s="333"/>
    </row>
    <row r="36" spans="1:12" ht="24" x14ac:dyDescent="0.2">
      <c r="A36" s="633" t="s">
        <v>595</v>
      </c>
      <c r="B36" s="634"/>
      <c r="C36" s="338" t="e">
        <f t="shared" ref="C36:C46" si="12">B36/$B$62</f>
        <v>#DIV/0!</v>
      </c>
      <c r="D36" s="634">
        <v>0</v>
      </c>
      <c r="E36" s="387" t="str">
        <f t="shared" si="9"/>
        <v/>
      </c>
      <c r="F36" s="339" t="str">
        <f t="shared" si="10"/>
        <v/>
      </c>
      <c r="G36" s="332">
        <v>5</v>
      </c>
      <c r="H36" s="332"/>
      <c r="I36" s="332"/>
      <c r="J36" s="332"/>
      <c r="K36" s="333"/>
      <c r="L36" s="333"/>
    </row>
    <row r="37" spans="1:12" ht="24" x14ac:dyDescent="0.2">
      <c r="A37" s="633" t="s">
        <v>595</v>
      </c>
      <c r="B37" s="634"/>
      <c r="C37" s="338" t="e">
        <f t="shared" si="12"/>
        <v>#DIV/0!</v>
      </c>
      <c r="D37" s="634">
        <v>0</v>
      </c>
      <c r="E37" s="387" t="str">
        <f t="shared" si="9"/>
        <v/>
      </c>
      <c r="F37" s="339" t="str">
        <f t="shared" si="10"/>
        <v/>
      </c>
      <c r="G37" s="332">
        <v>6</v>
      </c>
      <c r="H37" s="332"/>
      <c r="I37" s="332"/>
      <c r="J37" s="332"/>
      <c r="K37" s="333"/>
      <c r="L37" s="333"/>
    </row>
    <row r="38" spans="1:12" ht="24" x14ac:dyDescent="0.2">
      <c r="A38" s="633" t="s">
        <v>595</v>
      </c>
      <c r="B38" s="634"/>
      <c r="C38" s="338" t="e">
        <f t="shared" si="12"/>
        <v>#DIV/0!</v>
      </c>
      <c r="D38" s="634">
        <v>0</v>
      </c>
      <c r="E38" s="387" t="str">
        <f t="shared" si="9"/>
        <v/>
      </c>
      <c r="F38" s="339" t="str">
        <f t="shared" si="10"/>
        <v/>
      </c>
      <c r="G38" s="332">
        <v>7</v>
      </c>
      <c r="H38" s="332"/>
      <c r="I38" s="332"/>
      <c r="J38" s="332"/>
      <c r="K38" s="333"/>
      <c r="L38" s="333"/>
    </row>
    <row r="39" spans="1:12" ht="24" x14ac:dyDescent="0.2">
      <c r="A39" s="633" t="s">
        <v>595</v>
      </c>
      <c r="B39" s="634"/>
      <c r="C39" s="338" t="e">
        <f t="shared" si="12"/>
        <v>#DIV/0!</v>
      </c>
      <c r="D39" s="634">
        <v>0</v>
      </c>
      <c r="E39" s="387" t="str">
        <f t="shared" si="9"/>
        <v/>
      </c>
      <c r="F39" s="339" t="str">
        <f t="shared" si="10"/>
        <v/>
      </c>
      <c r="G39" s="332">
        <v>8</v>
      </c>
      <c r="H39" s="332"/>
      <c r="I39" s="332"/>
      <c r="J39" s="332"/>
      <c r="K39" s="333"/>
      <c r="L39" s="333"/>
    </row>
    <row r="40" spans="1:12" ht="24" x14ac:dyDescent="0.2">
      <c r="A40" s="633" t="s">
        <v>595</v>
      </c>
      <c r="B40" s="634"/>
      <c r="C40" s="338" t="e">
        <f t="shared" si="12"/>
        <v>#DIV/0!</v>
      </c>
      <c r="D40" s="634">
        <v>0</v>
      </c>
      <c r="E40" s="387" t="str">
        <f t="shared" si="9"/>
        <v/>
      </c>
      <c r="F40" s="339" t="str">
        <f t="shared" si="10"/>
        <v/>
      </c>
      <c r="G40" s="332">
        <v>9</v>
      </c>
      <c r="H40" s="332"/>
      <c r="I40" s="332"/>
      <c r="J40" s="332"/>
      <c r="K40" s="333"/>
      <c r="L40" s="333"/>
    </row>
    <row r="41" spans="1:12" ht="24" x14ac:dyDescent="0.2">
      <c r="A41" s="633" t="s">
        <v>595</v>
      </c>
      <c r="B41" s="634"/>
      <c r="C41" s="338" t="e">
        <f t="shared" si="12"/>
        <v>#DIV/0!</v>
      </c>
      <c r="D41" s="634">
        <v>0</v>
      </c>
      <c r="E41" s="387" t="str">
        <f t="shared" si="9"/>
        <v/>
      </c>
      <c r="F41" s="339" t="str">
        <f t="shared" si="10"/>
        <v/>
      </c>
      <c r="G41" s="332">
        <v>10</v>
      </c>
      <c r="H41" s="332"/>
      <c r="I41" s="332"/>
      <c r="J41" s="332"/>
      <c r="K41" s="333"/>
      <c r="L41" s="333"/>
    </row>
    <row r="42" spans="1:12" ht="24" x14ac:dyDescent="0.2">
      <c r="A42" s="633" t="s">
        <v>595</v>
      </c>
      <c r="B42" s="634">
        <f>'8- Lista de echipamante'!F15</f>
        <v>0</v>
      </c>
      <c r="C42" s="338" t="e">
        <f t="shared" si="12"/>
        <v>#DIV/0!</v>
      </c>
      <c r="D42" s="634">
        <v>0</v>
      </c>
      <c r="E42" s="387" t="str">
        <f t="shared" si="9"/>
        <v/>
      </c>
      <c r="F42" s="339" t="str">
        <f t="shared" si="10"/>
        <v/>
      </c>
      <c r="G42" s="332">
        <v>11</v>
      </c>
      <c r="H42" s="332"/>
      <c r="I42" s="332"/>
      <c r="J42" s="332"/>
      <c r="K42" s="333"/>
      <c r="L42" s="333"/>
    </row>
    <row r="43" spans="1:12" ht="24" x14ac:dyDescent="0.2">
      <c r="A43" s="633" t="s">
        <v>595</v>
      </c>
      <c r="B43" s="634">
        <f>'8- Lista de echipamante'!F16</f>
        <v>0</v>
      </c>
      <c r="C43" s="338" t="e">
        <f t="shared" si="12"/>
        <v>#DIV/0!</v>
      </c>
      <c r="D43" s="634">
        <v>0</v>
      </c>
      <c r="E43" s="387" t="str">
        <f t="shared" si="9"/>
        <v/>
      </c>
      <c r="F43" s="339" t="str">
        <f t="shared" si="10"/>
        <v/>
      </c>
      <c r="G43" s="332">
        <v>12</v>
      </c>
      <c r="H43" s="332"/>
      <c r="I43" s="332"/>
      <c r="J43" s="332"/>
      <c r="K43" s="333"/>
      <c r="L43" s="333"/>
    </row>
    <row r="44" spans="1:12" ht="24" x14ac:dyDescent="0.2">
      <c r="A44" s="633" t="s">
        <v>595</v>
      </c>
      <c r="B44" s="634">
        <f>'8- Lista de echipamante'!F17</f>
        <v>0</v>
      </c>
      <c r="C44" s="338" t="e">
        <f t="shared" si="12"/>
        <v>#DIV/0!</v>
      </c>
      <c r="D44" s="634">
        <v>0</v>
      </c>
      <c r="E44" s="387" t="str">
        <f t="shared" si="9"/>
        <v/>
      </c>
      <c r="F44" s="339" t="str">
        <f t="shared" si="10"/>
        <v/>
      </c>
      <c r="G44" s="332">
        <v>13</v>
      </c>
      <c r="H44" s="332"/>
      <c r="I44" s="332"/>
      <c r="J44" s="332"/>
      <c r="K44" s="333"/>
      <c r="L44" s="333"/>
    </row>
    <row r="45" spans="1:12" ht="24" x14ac:dyDescent="0.2">
      <c r="A45" s="633" t="s">
        <v>595</v>
      </c>
      <c r="B45" s="634">
        <f>'8- Lista de echipamante'!F18</f>
        <v>0</v>
      </c>
      <c r="C45" s="338" t="e">
        <f t="shared" si="12"/>
        <v>#DIV/0!</v>
      </c>
      <c r="D45" s="634">
        <v>0</v>
      </c>
      <c r="E45" s="387" t="str">
        <f t="shared" si="9"/>
        <v/>
      </c>
      <c r="F45" s="339" t="str">
        <f t="shared" si="10"/>
        <v/>
      </c>
      <c r="G45" s="332">
        <v>14</v>
      </c>
      <c r="H45" s="332"/>
      <c r="I45" s="332"/>
      <c r="J45" s="332"/>
      <c r="K45" s="333"/>
      <c r="L45" s="333"/>
    </row>
    <row r="46" spans="1:12" ht="24" x14ac:dyDescent="0.2">
      <c r="A46" s="633" t="s">
        <v>595</v>
      </c>
      <c r="B46" s="634">
        <f>'8- Lista de echipamante'!F19</f>
        <v>0</v>
      </c>
      <c r="C46" s="338" t="e">
        <f t="shared" si="12"/>
        <v>#DIV/0!</v>
      </c>
      <c r="D46" s="634">
        <v>0</v>
      </c>
      <c r="E46" s="387" t="str">
        <f t="shared" si="9"/>
        <v/>
      </c>
      <c r="F46" s="339" t="str">
        <f t="shared" si="10"/>
        <v/>
      </c>
      <c r="G46" s="332">
        <v>15</v>
      </c>
      <c r="H46" s="332"/>
      <c r="I46" s="332"/>
      <c r="J46" s="332"/>
      <c r="K46" s="333"/>
      <c r="L46" s="333"/>
    </row>
    <row r="47" spans="1:12" ht="24" hidden="1" x14ac:dyDescent="0.2">
      <c r="A47" s="276" t="s">
        <v>595</v>
      </c>
      <c r="B47" s="337"/>
      <c r="C47" s="338" t="e">
        <f>B47/$B$62</f>
        <v>#DIV/0!</v>
      </c>
      <c r="D47" s="337"/>
      <c r="E47" s="387" t="str">
        <f t="shared" si="9"/>
        <v/>
      </c>
      <c r="F47" s="339" t="str">
        <f t="shared" si="10"/>
        <v/>
      </c>
      <c r="G47" s="332"/>
      <c r="H47" s="332"/>
      <c r="I47" s="332"/>
      <c r="J47" s="332"/>
      <c r="K47" s="333"/>
      <c r="L47" s="333"/>
    </row>
    <row r="48" spans="1:12" ht="24" hidden="1" x14ac:dyDescent="0.2">
      <c r="A48" s="276" t="s">
        <v>595</v>
      </c>
      <c r="B48" s="337"/>
      <c r="C48" s="338" t="e">
        <f>B48/$B$62</f>
        <v>#DIV/0!</v>
      </c>
      <c r="D48" s="337"/>
      <c r="E48" s="387" t="str">
        <f t="shared" si="9"/>
        <v/>
      </c>
      <c r="F48" s="339" t="str">
        <f t="shared" si="10"/>
        <v/>
      </c>
      <c r="G48" s="332"/>
      <c r="H48" s="332"/>
      <c r="I48" s="332"/>
      <c r="J48" s="332"/>
      <c r="K48" s="333"/>
      <c r="L48" s="333"/>
    </row>
    <row r="49" spans="1:42" ht="24" hidden="1" x14ac:dyDescent="0.2">
      <c r="A49" s="276" t="s">
        <v>595</v>
      </c>
      <c r="B49" s="337"/>
      <c r="C49" s="338" t="e">
        <f>B49/$B$62</f>
        <v>#DIV/0!</v>
      </c>
      <c r="D49" s="337"/>
      <c r="E49" s="387" t="str">
        <f t="shared" si="9"/>
        <v/>
      </c>
      <c r="F49" s="339" t="str">
        <f t="shared" si="10"/>
        <v/>
      </c>
      <c r="G49" s="332"/>
      <c r="H49" s="332"/>
      <c r="I49" s="332"/>
      <c r="J49" s="332"/>
      <c r="K49" s="333"/>
      <c r="L49" s="333"/>
    </row>
    <row r="50" spans="1:42" ht="24" hidden="1" x14ac:dyDescent="0.2">
      <c r="A50" s="276" t="s">
        <v>595</v>
      </c>
      <c r="B50" s="337"/>
      <c r="C50" s="338" t="e">
        <f t="shared" ref="C50:C61" si="13">B50/$B$62</f>
        <v>#DIV/0!</v>
      </c>
      <c r="D50" s="337"/>
      <c r="E50" s="387" t="str">
        <f t="shared" si="9"/>
        <v/>
      </c>
      <c r="F50" s="339" t="str">
        <f t="shared" si="10"/>
        <v/>
      </c>
      <c r="G50" s="332"/>
      <c r="H50" s="332"/>
      <c r="I50" s="332"/>
      <c r="J50" s="332"/>
      <c r="K50" s="333"/>
      <c r="L50" s="333"/>
      <c r="N50" s="340"/>
    </row>
    <row r="51" spans="1:42" ht="24" hidden="1" x14ac:dyDescent="0.2">
      <c r="A51" s="276" t="s">
        <v>595</v>
      </c>
      <c r="B51" s="337"/>
      <c r="C51" s="338" t="e">
        <f t="shared" si="13"/>
        <v>#DIV/0!</v>
      </c>
      <c r="D51" s="337"/>
      <c r="E51" s="387" t="str">
        <f t="shared" si="9"/>
        <v/>
      </c>
      <c r="F51" s="339" t="str">
        <f t="shared" si="10"/>
        <v/>
      </c>
      <c r="G51" s="332"/>
      <c r="H51" s="332"/>
      <c r="I51" s="332"/>
      <c r="J51" s="332"/>
      <c r="K51" s="333"/>
      <c r="L51" s="333"/>
    </row>
    <row r="52" spans="1:42" ht="24" hidden="1" x14ac:dyDescent="0.2">
      <c r="A52" s="276" t="s">
        <v>595</v>
      </c>
      <c r="B52" s="337"/>
      <c r="C52" s="338" t="e">
        <f t="shared" si="13"/>
        <v>#DIV/0!</v>
      </c>
      <c r="D52" s="337"/>
      <c r="E52" s="387" t="str">
        <f t="shared" si="9"/>
        <v/>
      </c>
      <c r="F52" s="339" t="str">
        <f t="shared" si="10"/>
        <v/>
      </c>
      <c r="G52" s="332"/>
      <c r="H52" s="332"/>
      <c r="I52" s="332"/>
      <c r="J52" s="332"/>
      <c r="K52" s="333"/>
      <c r="L52" s="333"/>
    </row>
    <row r="53" spans="1:42" ht="24" hidden="1" x14ac:dyDescent="0.2">
      <c r="A53" s="276" t="s">
        <v>595</v>
      </c>
      <c r="B53" s="337"/>
      <c r="C53" s="338" t="e">
        <f t="shared" si="13"/>
        <v>#DIV/0!</v>
      </c>
      <c r="D53" s="337"/>
      <c r="E53" s="387" t="str">
        <f t="shared" si="9"/>
        <v/>
      </c>
      <c r="F53" s="339" t="str">
        <f t="shared" si="10"/>
        <v/>
      </c>
      <c r="G53" s="332"/>
      <c r="H53" s="332"/>
      <c r="I53" s="332"/>
      <c r="J53" s="332"/>
      <c r="K53" s="333"/>
      <c r="L53" s="333"/>
    </row>
    <row r="54" spans="1:42" ht="24" hidden="1" x14ac:dyDescent="0.2">
      <c r="A54" s="276" t="s">
        <v>595</v>
      </c>
      <c r="B54" s="337"/>
      <c r="C54" s="338" t="e">
        <f t="shared" si="13"/>
        <v>#DIV/0!</v>
      </c>
      <c r="D54" s="337"/>
      <c r="E54" s="387" t="str">
        <f t="shared" si="9"/>
        <v/>
      </c>
      <c r="F54" s="339" t="str">
        <f t="shared" si="10"/>
        <v/>
      </c>
      <c r="G54" s="332"/>
      <c r="H54" s="332"/>
      <c r="I54" s="332"/>
      <c r="J54" s="332"/>
      <c r="K54" s="333"/>
      <c r="L54" s="333"/>
    </row>
    <row r="55" spans="1:42" ht="24" hidden="1" x14ac:dyDescent="0.2">
      <c r="A55" s="276" t="s">
        <v>595</v>
      </c>
      <c r="B55" s="337"/>
      <c r="C55" s="338" t="e">
        <f t="shared" si="13"/>
        <v>#DIV/0!</v>
      </c>
      <c r="D55" s="337"/>
      <c r="E55" s="387" t="str">
        <f t="shared" si="9"/>
        <v/>
      </c>
      <c r="F55" s="339" t="str">
        <f t="shared" si="10"/>
        <v/>
      </c>
      <c r="G55" s="332"/>
      <c r="H55" s="332"/>
      <c r="I55" s="332"/>
      <c r="J55" s="332"/>
      <c r="K55" s="333"/>
      <c r="L55" s="333"/>
    </row>
    <row r="56" spans="1:42" ht="24" hidden="1" x14ac:dyDescent="0.2">
      <c r="A56" s="276" t="s">
        <v>595</v>
      </c>
      <c r="B56" s="337"/>
      <c r="C56" s="338" t="e">
        <f t="shared" si="13"/>
        <v>#DIV/0!</v>
      </c>
      <c r="D56" s="337"/>
      <c r="E56" s="387" t="str">
        <f t="shared" si="9"/>
        <v/>
      </c>
      <c r="F56" s="339" t="str">
        <f t="shared" si="10"/>
        <v/>
      </c>
      <c r="G56" s="332"/>
      <c r="H56" s="332"/>
      <c r="I56" s="332"/>
      <c r="J56" s="332"/>
      <c r="K56" s="333"/>
      <c r="L56" s="333"/>
    </row>
    <row r="57" spans="1:42" ht="24" hidden="1" x14ac:dyDescent="0.2">
      <c r="A57" s="276" t="s">
        <v>595</v>
      </c>
      <c r="B57" s="337"/>
      <c r="C57" s="338" t="e">
        <f t="shared" si="13"/>
        <v>#DIV/0!</v>
      </c>
      <c r="D57" s="337"/>
      <c r="E57" s="387" t="str">
        <f t="shared" si="9"/>
        <v/>
      </c>
      <c r="F57" s="339" t="str">
        <f t="shared" si="10"/>
        <v/>
      </c>
      <c r="G57" s="332"/>
      <c r="H57" s="332"/>
      <c r="I57" s="332"/>
      <c r="J57" s="332"/>
      <c r="K57" s="333"/>
      <c r="L57" s="333"/>
    </row>
    <row r="58" spans="1:42" ht="24" hidden="1" x14ac:dyDescent="0.2">
      <c r="A58" s="276" t="s">
        <v>595</v>
      </c>
      <c r="B58" s="337"/>
      <c r="C58" s="338" t="e">
        <f t="shared" si="13"/>
        <v>#DIV/0!</v>
      </c>
      <c r="D58" s="337"/>
      <c r="E58" s="387" t="str">
        <f t="shared" si="9"/>
        <v/>
      </c>
      <c r="F58" s="339" t="str">
        <f t="shared" si="10"/>
        <v/>
      </c>
      <c r="G58" s="332"/>
      <c r="H58" s="332"/>
      <c r="I58" s="332"/>
      <c r="J58" s="332"/>
      <c r="K58" s="333"/>
      <c r="L58" s="333"/>
    </row>
    <row r="59" spans="1:42" ht="24" hidden="1" x14ac:dyDescent="0.2">
      <c r="A59" s="276" t="s">
        <v>595</v>
      </c>
      <c r="B59" s="337"/>
      <c r="C59" s="338" t="e">
        <f t="shared" si="13"/>
        <v>#DIV/0!</v>
      </c>
      <c r="D59" s="337"/>
      <c r="E59" s="387" t="str">
        <f t="shared" si="9"/>
        <v/>
      </c>
      <c r="F59" s="339" t="str">
        <f t="shared" si="10"/>
        <v/>
      </c>
      <c r="G59" s="332"/>
      <c r="H59" s="332"/>
      <c r="I59" s="332"/>
      <c r="J59" s="332"/>
      <c r="K59" s="333"/>
      <c r="L59" s="333"/>
    </row>
    <row r="60" spans="1:42" ht="24" hidden="1" x14ac:dyDescent="0.2">
      <c r="A60" s="276" t="s">
        <v>595</v>
      </c>
      <c r="B60" s="337"/>
      <c r="C60" s="338" t="e">
        <f t="shared" si="13"/>
        <v>#DIV/0!</v>
      </c>
      <c r="D60" s="337"/>
      <c r="E60" s="387" t="str">
        <f t="shared" si="9"/>
        <v/>
      </c>
      <c r="F60" s="339" t="str">
        <f t="shared" si="10"/>
        <v/>
      </c>
      <c r="G60" s="332"/>
      <c r="H60" s="332"/>
      <c r="I60" s="332"/>
      <c r="J60" s="332"/>
      <c r="K60" s="333"/>
      <c r="L60" s="333"/>
    </row>
    <row r="61" spans="1:42" ht="24" hidden="1" x14ac:dyDescent="0.2">
      <c r="A61" s="276" t="s">
        <v>595</v>
      </c>
      <c r="B61" s="337"/>
      <c r="C61" s="338" t="e">
        <f t="shared" si="13"/>
        <v>#DIV/0!</v>
      </c>
      <c r="D61" s="337"/>
      <c r="E61" s="387" t="str">
        <f t="shared" si="9"/>
        <v/>
      </c>
      <c r="F61" s="339" t="str">
        <f t="shared" si="10"/>
        <v/>
      </c>
      <c r="G61" s="332"/>
      <c r="H61" s="332"/>
      <c r="I61" s="332"/>
      <c r="J61" s="332"/>
      <c r="K61" s="333"/>
      <c r="L61" s="333"/>
    </row>
    <row r="62" spans="1:42" x14ac:dyDescent="0.2">
      <c r="A62" s="255" t="s">
        <v>4</v>
      </c>
      <c r="B62" s="341">
        <f>SUM(B32:B61)</f>
        <v>0</v>
      </c>
      <c r="C62" s="342" t="e">
        <f>SUM(C32:C61)</f>
        <v>#DIV/0!</v>
      </c>
      <c r="D62" s="341"/>
      <c r="E62" s="341">
        <f>ROUNDUP(SUM(E32:E61),0)</f>
        <v>0</v>
      </c>
      <c r="F62" s="341">
        <f>ROUNDUP(SUM(F32:F61),0)</f>
        <v>0</v>
      </c>
      <c r="G62" s="316"/>
      <c r="H62" s="316"/>
      <c r="I62" s="316"/>
      <c r="J62" s="316"/>
    </row>
    <row r="63" spans="1:42" x14ac:dyDescent="0.2">
      <c r="A63" s="331"/>
      <c r="B63" s="316"/>
      <c r="C63" s="316"/>
      <c r="D63" s="316"/>
      <c r="E63" s="316"/>
      <c r="F63" s="316"/>
      <c r="G63" s="316"/>
      <c r="H63" s="316"/>
      <c r="I63" s="316"/>
      <c r="J63" s="316"/>
    </row>
    <row r="64" spans="1:42" s="324" customFormat="1" ht="36" hidden="1" x14ac:dyDescent="0.2">
      <c r="A64" s="311" t="s">
        <v>579</v>
      </c>
      <c r="B64" s="321">
        <f>SUM(C64:AP64)</f>
        <v>0</v>
      </c>
      <c r="C64" s="322"/>
      <c r="D64" s="323">
        <f>IF(AND(0&lt;D9,D9&lt;=$E$62),$F$62,0)</f>
        <v>0</v>
      </c>
      <c r="E64" s="323">
        <f t="shared" ref="E64:U64" si="14">IF(AND(0&lt;E9,E9&lt;=$E$62),$F$62,0)</f>
        <v>0</v>
      </c>
      <c r="F64" s="323">
        <f t="shared" si="14"/>
        <v>0</v>
      </c>
      <c r="G64" s="323">
        <f t="shared" si="14"/>
        <v>0</v>
      </c>
      <c r="H64" s="323">
        <f t="shared" si="14"/>
        <v>0</v>
      </c>
      <c r="I64" s="323">
        <f t="shared" si="14"/>
        <v>0</v>
      </c>
      <c r="J64" s="323">
        <f t="shared" si="14"/>
        <v>0</v>
      </c>
      <c r="K64" s="323">
        <f t="shared" si="14"/>
        <v>0</v>
      </c>
      <c r="L64" s="323">
        <f t="shared" si="14"/>
        <v>0</v>
      </c>
      <c r="M64" s="323">
        <f t="shared" si="14"/>
        <v>0</v>
      </c>
      <c r="N64" s="323">
        <f t="shared" si="14"/>
        <v>0</v>
      </c>
      <c r="O64" s="323">
        <f t="shared" si="14"/>
        <v>0</v>
      </c>
      <c r="P64" s="323">
        <f t="shared" si="14"/>
        <v>0</v>
      </c>
      <c r="Q64" s="323">
        <f t="shared" si="14"/>
        <v>0</v>
      </c>
      <c r="R64" s="323">
        <f t="shared" si="14"/>
        <v>0</v>
      </c>
      <c r="S64" s="323">
        <f t="shared" si="14"/>
        <v>0</v>
      </c>
      <c r="T64" s="323">
        <f t="shared" si="14"/>
        <v>0</v>
      </c>
      <c r="U64" s="323">
        <f t="shared" si="14"/>
        <v>0</v>
      </c>
      <c r="V64" s="323">
        <f>IF(AND(0&lt;V9,V9&lt;=$E$62),$F$62,0)</f>
        <v>0</v>
      </c>
      <c r="W64" s="323">
        <f t="shared" ref="W64:Z64" si="15">IF(AND(0&lt;W9,W9&lt;=$E$62),$F$62,0)</f>
        <v>0</v>
      </c>
      <c r="X64" s="323">
        <f t="shared" si="15"/>
        <v>0</v>
      </c>
      <c r="Y64" s="323">
        <f t="shared" si="15"/>
        <v>0</v>
      </c>
      <c r="Z64" s="323">
        <f t="shared" si="15"/>
        <v>0</v>
      </c>
      <c r="AA64" s="323">
        <f>IF(AND(0&lt;AA9,AA9&lt;=$E$62),$F$62,0)</f>
        <v>0</v>
      </c>
      <c r="AB64" s="323">
        <f t="shared" ref="AB64:AP64" si="16">IF(AND(0&lt;AB9,AB9&lt;=$E$62),$F$62,0)</f>
        <v>0</v>
      </c>
      <c r="AC64" s="323">
        <f t="shared" si="16"/>
        <v>0</v>
      </c>
      <c r="AD64" s="323">
        <f t="shared" si="16"/>
        <v>0</v>
      </c>
      <c r="AE64" s="323">
        <f t="shared" si="16"/>
        <v>0</v>
      </c>
      <c r="AF64" s="323">
        <f t="shared" si="16"/>
        <v>0</v>
      </c>
      <c r="AG64" s="323">
        <f t="shared" si="16"/>
        <v>0</v>
      </c>
      <c r="AH64" s="323">
        <f t="shared" si="16"/>
        <v>0</v>
      </c>
      <c r="AI64" s="323">
        <f t="shared" si="16"/>
        <v>0</v>
      </c>
      <c r="AJ64" s="323">
        <f t="shared" si="16"/>
        <v>0</v>
      </c>
      <c r="AK64" s="323">
        <f t="shared" si="16"/>
        <v>0</v>
      </c>
      <c r="AL64" s="323">
        <f t="shared" si="16"/>
        <v>0</v>
      </c>
      <c r="AM64" s="323">
        <f t="shared" si="16"/>
        <v>0</v>
      </c>
      <c r="AN64" s="323">
        <f t="shared" si="16"/>
        <v>0</v>
      </c>
      <c r="AO64" s="323">
        <f t="shared" si="16"/>
        <v>0</v>
      </c>
      <c r="AP64" s="323">
        <f t="shared" si="16"/>
        <v>0</v>
      </c>
    </row>
    <row r="65" spans="1:27" s="569" customFormat="1" x14ac:dyDescent="0.2">
      <c r="A65" s="567">
        <f>IF(AND(0&lt;B65,B65&lt;=$B$65),$B$65,0)</f>
        <v>0</v>
      </c>
      <c r="B65" s="567">
        <f>B62-B64</f>
        <v>0</v>
      </c>
      <c r="C65" s="568"/>
      <c r="D65" s="568"/>
      <c r="E65" s="568"/>
      <c r="F65" s="568"/>
      <c r="G65" s="568"/>
      <c r="H65" s="568"/>
      <c r="I65" s="568"/>
      <c r="J65" s="568"/>
      <c r="K65" s="568"/>
      <c r="V65" s="478"/>
    </row>
    <row r="67" spans="1:27" ht="12.6" customHeight="1" x14ac:dyDescent="0.2"/>
    <row r="70" spans="1:27" x14ac:dyDescent="0.2">
      <c r="A70" s="837" t="s">
        <v>596</v>
      </c>
      <c r="B70" s="837"/>
      <c r="C70" s="837"/>
      <c r="D70" s="837"/>
      <c r="E70" s="837"/>
      <c r="F70" s="837"/>
      <c r="G70" s="837"/>
      <c r="H70" s="53"/>
      <c r="I70" s="53"/>
      <c r="J70" s="53"/>
      <c r="K70" s="53"/>
      <c r="L70" s="53"/>
      <c r="M70" s="53"/>
      <c r="N70" s="53"/>
      <c r="O70" s="53"/>
      <c r="P70" s="53"/>
      <c r="Q70" s="53"/>
      <c r="R70" s="53"/>
      <c r="S70" s="53"/>
      <c r="T70" s="53"/>
      <c r="U70" s="53"/>
      <c r="V70" s="53"/>
      <c r="W70" s="53"/>
      <c r="X70" s="53"/>
      <c r="Y70" s="53"/>
      <c r="Z70" s="53"/>
      <c r="AA70" s="53"/>
    </row>
    <row r="71" spans="1:27" x14ac:dyDescent="0.2">
      <c r="A71" s="343"/>
      <c r="B71" s="53"/>
      <c r="C71" s="54"/>
      <c r="D71" s="53"/>
      <c r="E71" s="53"/>
      <c r="F71" s="53"/>
      <c r="G71" s="53"/>
      <c r="H71" s="53"/>
      <c r="I71" s="53"/>
      <c r="J71" s="53"/>
      <c r="K71" s="53"/>
      <c r="L71" s="53"/>
      <c r="M71" s="53"/>
      <c r="N71" s="53"/>
      <c r="O71" s="53"/>
      <c r="P71" s="53"/>
      <c r="Q71" s="53"/>
      <c r="R71" s="53"/>
      <c r="S71" s="53"/>
      <c r="T71" s="53"/>
      <c r="U71" s="53"/>
      <c r="V71" s="53"/>
      <c r="W71" s="53"/>
      <c r="X71" s="53"/>
      <c r="Y71" s="53"/>
      <c r="Z71" s="53"/>
      <c r="AA71" s="53"/>
    </row>
    <row r="72" spans="1:27" ht="42.6" customHeight="1" x14ac:dyDescent="0.2">
      <c r="A72" s="344" t="s">
        <v>569</v>
      </c>
      <c r="B72" s="336" t="s">
        <v>344</v>
      </c>
      <c r="C72" s="336" t="s">
        <v>570</v>
      </c>
      <c r="D72" s="336" t="s">
        <v>597</v>
      </c>
      <c r="E72" s="345"/>
      <c r="F72" s="53"/>
      <c r="G72" s="53"/>
      <c r="H72" s="53"/>
      <c r="I72" s="53"/>
      <c r="J72" s="53"/>
      <c r="K72" s="53"/>
      <c r="L72" s="53"/>
      <c r="M72" s="53"/>
      <c r="N72" s="53"/>
      <c r="O72" s="53"/>
      <c r="P72" s="53"/>
      <c r="Q72" s="53"/>
      <c r="R72" s="53"/>
      <c r="S72" s="53"/>
      <c r="T72" s="53"/>
      <c r="U72" s="53"/>
      <c r="V72" s="53"/>
      <c r="W72" s="53"/>
    </row>
    <row r="73" spans="1:27" x14ac:dyDescent="0.2">
      <c r="A73" s="628" t="s">
        <v>571</v>
      </c>
      <c r="B73" s="346" t="s">
        <v>598</v>
      </c>
      <c r="C73" s="629"/>
      <c r="D73" s="630"/>
      <c r="E73" s="54">
        <v>1</v>
      </c>
      <c r="F73" s="30"/>
      <c r="G73" s="30"/>
      <c r="H73" s="30"/>
      <c r="I73" s="30"/>
      <c r="J73" s="30"/>
      <c r="K73" s="30"/>
      <c r="L73" s="30"/>
    </row>
    <row r="74" spans="1:27" x14ac:dyDescent="0.2">
      <c r="A74" s="628" t="s">
        <v>571</v>
      </c>
      <c r="B74" s="346" t="s">
        <v>598</v>
      </c>
      <c r="C74" s="631"/>
      <c r="D74" s="632"/>
      <c r="E74" s="54">
        <v>2</v>
      </c>
      <c r="F74" s="30"/>
      <c r="G74" s="30"/>
      <c r="H74" s="30"/>
      <c r="I74" s="30"/>
      <c r="J74" s="30"/>
      <c r="K74" s="30"/>
      <c r="L74" s="30"/>
    </row>
    <row r="75" spans="1:27" x14ac:dyDescent="0.2">
      <c r="A75" s="628" t="s">
        <v>571</v>
      </c>
      <c r="B75" s="346" t="s">
        <v>598</v>
      </c>
      <c r="C75" s="631"/>
      <c r="D75" s="632"/>
      <c r="E75" s="54">
        <v>3</v>
      </c>
      <c r="F75" s="30"/>
      <c r="G75" s="30"/>
      <c r="H75" s="30"/>
      <c r="I75" s="30"/>
      <c r="J75" s="30"/>
      <c r="K75" s="30"/>
      <c r="L75" s="30"/>
    </row>
    <row r="76" spans="1:27" x14ac:dyDescent="0.2">
      <c r="A76" s="628" t="s">
        <v>571</v>
      </c>
      <c r="B76" s="346" t="s">
        <v>598</v>
      </c>
      <c r="C76" s="631"/>
      <c r="D76" s="632"/>
      <c r="E76" s="54">
        <v>4</v>
      </c>
      <c r="F76" s="30"/>
      <c r="G76" s="30"/>
      <c r="H76" s="30"/>
      <c r="I76" s="30"/>
      <c r="J76" s="30"/>
      <c r="K76" s="30"/>
      <c r="L76" s="30"/>
    </row>
    <row r="77" spans="1:27" x14ac:dyDescent="0.2">
      <c r="A77" s="628" t="s">
        <v>571</v>
      </c>
      <c r="B77" s="346" t="s">
        <v>598</v>
      </c>
      <c r="C77" s="631"/>
      <c r="D77" s="632"/>
      <c r="E77" s="54">
        <v>5</v>
      </c>
      <c r="F77" s="30"/>
      <c r="G77" s="30"/>
      <c r="H77" s="30"/>
      <c r="I77" s="30"/>
      <c r="J77" s="30"/>
      <c r="K77" s="30"/>
      <c r="L77" s="30"/>
    </row>
    <row r="78" spans="1:27" x14ac:dyDescent="0.2">
      <c r="A78" s="628" t="s">
        <v>571</v>
      </c>
      <c r="B78" s="346" t="s">
        <v>598</v>
      </c>
      <c r="C78" s="631"/>
      <c r="D78" s="632"/>
      <c r="E78" s="54">
        <v>6</v>
      </c>
      <c r="F78" s="30"/>
      <c r="G78" s="30"/>
      <c r="H78" s="30"/>
      <c r="I78" s="30"/>
      <c r="J78" s="30"/>
      <c r="K78" s="30"/>
      <c r="L78" s="30"/>
    </row>
    <row r="79" spans="1:27" x14ac:dyDescent="0.2">
      <c r="A79" s="628" t="s">
        <v>571</v>
      </c>
      <c r="B79" s="346" t="s">
        <v>598</v>
      </c>
      <c r="C79" s="631"/>
      <c r="D79" s="632"/>
      <c r="E79" s="54">
        <v>7</v>
      </c>
      <c r="F79" s="30"/>
      <c r="G79" s="30"/>
      <c r="H79" s="30"/>
      <c r="I79" s="30"/>
      <c r="J79" s="30"/>
      <c r="K79" s="30"/>
      <c r="L79" s="30"/>
    </row>
    <row r="80" spans="1:27" x14ac:dyDescent="0.2">
      <c r="A80" s="628" t="s">
        <v>571</v>
      </c>
      <c r="B80" s="346" t="s">
        <v>598</v>
      </c>
      <c r="C80" s="631"/>
      <c r="D80" s="632"/>
      <c r="E80" s="54">
        <v>8</v>
      </c>
      <c r="F80" s="30"/>
      <c r="G80" s="30"/>
      <c r="H80" s="30"/>
      <c r="I80" s="30"/>
      <c r="J80" s="30"/>
      <c r="K80" s="30"/>
      <c r="L80" s="30"/>
    </row>
    <row r="81" spans="1:12" x14ac:dyDescent="0.2">
      <c r="A81" s="628" t="s">
        <v>571</v>
      </c>
      <c r="B81" s="346" t="s">
        <v>598</v>
      </c>
      <c r="C81" s="631"/>
      <c r="D81" s="632"/>
      <c r="E81" s="54">
        <v>9</v>
      </c>
      <c r="F81" s="30"/>
      <c r="G81" s="30"/>
      <c r="H81" s="30"/>
      <c r="I81" s="30"/>
      <c r="J81" s="30"/>
      <c r="K81" s="30"/>
      <c r="L81" s="30"/>
    </row>
    <row r="82" spans="1:12" x14ac:dyDescent="0.2">
      <c r="A82" s="628" t="s">
        <v>571</v>
      </c>
      <c r="B82" s="346" t="s">
        <v>598</v>
      </c>
      <c r="C82" s="631"/>
      <c r="D82" s="632"/>
      <c r="E82" s="54">
        <v>10</v>
      </c>
      <c r="F82" s="478"/>
      <c r="G82" s="478"/>
      <c r="H82" s="478"/>
      <c r="I82" s="478"/>
      <c r="J82" s="30"/>
      <c r="K82" s="30"/>
      <c r="L82" s="30"/>
    </row>
    <row r="83" spans="1:12" x14ac:dyDescent="0.2">
      <c r="A83" s="628" t="s">
        <v>571</v>
      </c>
      <c r="B83" s="346" t="s">
        <v>598</v>
      </c>
      <c r="C83" s="631"/>
      <c r="D83" s="632"/>
      <c r="E83" s="54">
        <v>11</v>
      </c>
      <c r="F83" s="479"/>
      <c r="G83" s="480"/>
      <c r="H83" s="481"/>
      <c r="I83" s="481">
        <v>11</v>
      </c>
      <c r="J83" s="30"/>
      <c r="K83" s="30"/>
      <c r="L83" s="30"/>
    </row>
    <row r="84" spans="1:12" x14ac:dyDescent="0.2">
      <c r="A84" s="628" t="s">
        <v>571</v>
      </c>
      <c r="B84" s="346" t="s">
        <v>598</v>
      </c>
      <c r="C84" s="631"/>
      <c r="D84" s="632"/>
      <c r="E84" s="54">
        <v>12</v>
      </c>
      <c r="F84" s="479"/>
      <c r="G84" s="480"/>
      <c r="H84" s="481"/>
      <c r="I84" s="481">
        <v>12</v>
      </c>
      <c r="J84" s="30"/>
      <c r="K84" s="30"/>
      <c r="L84" s="30"/>
    </row>
    <row r="85" spans="1:12" x14ac:dyDescent="0.2">
      <c r="A85" s="628" t="s">
        <v>571</v>
      </c>
      <c r="B85" s="346" t="s">
        <v>598</v>
      </c>
      <c r="C85" s="631"/>
      <c r="D85" s="632"/>
      <c r="E85" s="54">
        <v>13</v>
      </c>
      <c r="F85" s="479"/>
      <c r="G85" s="480"/>
      <c r="H85" s="481"/>
      <c r="I85" s="481">
        <v>13</v>
      </c>
      <c r="J85" s="30"/>
      <c r="K85" s="30"/>
      <c r="L85" s="30"/>
    </row>
    <row r="86" spans="1:12" x14ac:dyDescent="0.2">
      <c r="A86" s="628" t="s">
        <v>571</v>
      </c>
      <c r="B86" s="346" t="s">
        <v>598</v>
      </c>
      <c r="C86" s="631"/>
      <c r="D86" s="632"/>
      <c r="E86" s="54">
        <v>14</v>
      </c>
      <c r="F86" s="479"/>
      <c r="G86" s="480"/>
      <c r="H86" s="481"/>
      <c r="I86" s="481">
        <v>14</v>
      </c>
      <c r="J86" s="30"/>
      <c r="K86" s="30"/>
      <c r="L86" s="30"/>
    </row>
    <row r="87" spans="1:12" x14ac:dyDescent="0.2">
      <c r="A87" s="628" t="s">
        <v>571</v>
      </c>
      <c r="B87" s="346" t="s">
        <v>598</v>
      </c>
      <c r="C87" s="631"/>
      <c r="D87" s="632"/>
      <c r="E87" s="54">
        <v>15</v>
      </c>
      <c r="F87" s="479"/>
      <c r="G87" s="480"/>
      <c r="H87" s="481"/>
      <c r="I87" s="481">
        <v>15</v>
      </c>
      <c r="J87" s="30"/>
      <c r="K87" s="30"/>
      <c r="L87" s="30"/>
    </row>
    <row r="88" spans="1:12" x14ac:dyDescent="0.2">
      <c r="A88" s="628" t="s">
        <v>571</v>
      </c>
      <c r="B88" s="346" t="s">
        <v>598</v>
      </c>
      <c r="C88" s="631"/>
      <c r="D88" s="632"/>
      <c r="E88" s="54">
        <v>16</v>
      </c>
      <c r="F88" s="479"/>
      <c r="G88" s="480"/>
      <c r="H88" s="481"/>
      <c r="I88" s="481">
        <v>16</v>
      </c>
      <c r="J88" s="30"/>
      <c r="K88" s="30"/>
      <c r="L88" s="30"/>
    </row>
    <row r="89" spans="1:12" x14ac:dyDescent="0.2">
      <c r="A89" s="628" t="s">
        <v>571</v>
      </c>
      <c r="B89" s="346" t="s">
        <v>598</v>
      </c>
      <c r="C89" s="631"/>
      <c r="D89" s="632"/>
      <c r="E89" s="54">
        <v>17</v>
      </c>
      <c r="F89" s="479"/>
      <c r="G89" s="480"/>
      <c r="H89" s="481"/>
      <c r="I89" s="481">
        <v>17</v>
      </c>
      <c r="J89" s="30"/>
      <c r="K89" s="30"/>
      <c r="L89" s="30"/>
    </row>
    <row r="90" spans="1:12" x14ac:dyDescent="0.2">
      <c r="A90" s="628" t="s">
        <v>571</v>
      </c>
      <c r="B90" s="346" t="s">
        <v>598</v>
      </c>
      <c r="C90" s="631"/>
      <c r="D90" s="632"/>
      <c r="E90" s="54">
        <v>18</v>
      </c>
      <c r="F90" s="479"/>
      <c r="G90" s="480"/>
      <c r="H90" s="481"/>
      <c r="I90" s="481">
        <v>18</v>
      </c>
      <c r="J90" s="30"/>
      <c r="K90" s="30"/>
      <c r="L90" s="30"/>
    </row>
    <row r="91" spans="1:12" x14ac:dyDescent="0.2">
      <c r="A91" s="628" t="s">
        <v>571</v>
      </c>
      <c r="B91" s="346" t="s">
        <v>598</v>
      </c>
      <c r="C91" s="631"/>
      <c r="D91" s="632"/>
      <c r="E91" s="54">
        <v>19</v>
      </c>
      <c r="F91" s="479"/>
      <c r="G91" s="480"/>
      <c r="H91" s="481"/>
      <c r="I91" s="481">
        <v>19</v>
      </c>
      <c r="J91" s="30"/>
      <c r="K91" s="30"/>
      <c r="L91" s="30"/>
    </row>
    <row r="92" spans="1:12" x14ac:dyDescent="0.2">
      <c r="A92" s="628" t="s">
        <v>571</v>
      </c>
      <c r="B92" s="346" t="s">
        <v>598</v>
      </c>
      <c r="C92" s="631"/>
      <c r="D92" s="632"/>
      <c r="E92" s="54">
        <v>20</v>
      </c>
      <c r="F92" s="479"/>
      <c r="G92" s="480"/>
      <c r="H92" s="481"/>
      <c r="I92" s="481">
        <v>20</v>
      </c>
      <c r="J92" s="30"/>
      <c r="K92" s="30"/>
      <c r="L92" s="30"/>
    </row>
    <row r="93" spans="1:12" x14ac:dyDescent="0.2">
      <c r="A93" s="628" t="s">
        <v>571</v>
      </c>
      <c r="B93" s="346" t="s">
        <v>598</v>
      </c>
      <c r="C93" s="631"/>
      <c r="D93" s="632"/>
      <c r="E93" s="54">
        <v>21</v>
      </c>
      <c r="F93" s="479"/>
      <c r="G93" s="480"/>
      <c r="H93" s="481"/>
      <c r="I93" s="481">
        <v>21</v>
      </c>
      <c r="J93" s="30"/>
      <c r="K93" s="30"/>
      <c r="L93" s="30"/>
    </row>
    <row r="94" spans="1:12" x14ac:dyDescent="0.2">
      <c r="A94" s="628" t="s">
        <v>571</v>
      </c>
      <c r="B94" s="346" t="s">
        <v>598</v>
      </c>
      <c r="C94" s="631"/>
      <c r="D94" s="632"/>
      <c r="E94" s="54">
        <v>22</v>
      </c>
      <c r="F94" s="479"/>
      <c r="G94" s="480"/>
      <c r="H94" s="481"/>
      <c r="I94" s="481">
        <v>22</v>
      </c>
      <c r="J94" s="30"/>
      <c r="K94" s="30"/>
      <c r="L94" s="30"/>
    </row>
    <row r="95" spans="1:12" x14ac:dyDescent="0.2">
      <c r="A95" s="628" t="s">
        <v>571</v>
      </c>
      <c r="B95" s="346" t="s">
        <v>598</v>
      </c>
      <c r="C95" s="631"/>
      <c r="D95" s="632"/>
      <c r="E95" s="54">
        <v>23</v>
      </c>
      <c r="F95" s="479"/>
      <c r="G95" s="480"/>
      <c r="H95" s="481"/>
      <c r="I95" s="481">
        <v>23</v>
      </c>
      <c r="J95" s="30"/>
      <c r="K95" s="30"/>
      <c r="L95" s="30"/>
    </row>
    <row r="96" spans="1:12" x14ac:dyDescent="0.2">
      <c r="A96" s="628" t="s">
        <v>571</v>
      </c>
      <c r="B96" s="346" t="s">
        <v>598</v>
      </c>
      <c r="C96" s="631"/>
      <c r="D96" s="632"/>
      <c r="E96" s="54">
        <v>24</v>
      </c>
      <c r="F96" s="479"/>
      <c r="G96" s="480"/>
      <c r="H96" s="481"/>
      <c r="I96" s="481">
        <v>24</v>
      </c>
      <c r="J96" s="30"/>
      <c r="K96" s="30"/>
      <c r="L96" s="30"/>
    </row>
    <row r="97" spans="1:44" x14ac:dyDescent="0.2">
      <c r="A97" s="628" t="s">
        <v>571</v>
      </c>
      <c r="B97" s="346" t="s">
        <v>598</v>
      </c>
      <c r="C97" s="631"/>
      <c r="D97" s="632"/>
      <c r="E97" s="54">
        <v>25</v>
      </c>
      <c r="F97" s="479"/>
      <c r="G97" s="480"/>
      <c r="H97" s="481"/>
      <c r="I97" s="481">
        <v>25</v>
      </c>
      <c r="J97" s="30"/>
      <c r="K97" s="30"/>
      <c r="L97" s="30"/>
    </row>
    <row r="98" spans="1:44" x14ac:dyDescent="0.2">
      <c r="A98" s="628" t="s">
        <v>571</v>
      </c>
      <c r="B98" s="346" t="s">
        <v>598</v>
      </c>
      <c r="C98" s="631"/>
      <c r="D98" s="632"/>
      <c r="E98" s="54">
        <v>26</v>
      </c>
      <c r="F98" s="479"/>
      <c r="G98" s="480"/>
      <c r="H98" s="481"/>
      <c r="I98" s="481">
        <v>26</v>
      </c>
      <c r="J98" s="30"/>
      <c r="K98" s="30"/>
      <c r="L98" s="30"/>
    </row>
    <row r="99" spans="1:44" x14ac:dyDescent="0.2">
      <c r="A99" s="628" t="s">
        <v>571</v>
      </c>
      <c r="B99" s="346" t="s">
        <v>598</v>
      </c>
      <c r="C99" s="631"/>
      <c r="D99" s="632"/>
      <c r="E99" s="54">
        <v>27</v>
      </c>
      <c r="F99" s="479"/>
      <c r="G99" s="480"/>
      <c r="H99" s="481"/>
      <c r="I99" s="481">
        <v>27</v>
      </c>
      <c r="J99" s="30"/>
      <c r="K99" s="30"/>
      <c r="L99" s="30"/>
    </row>
    <row r="100" spans="1:44" x14ac:dyDescent="0.2">
      <c r="A100" s="628" t="s">
        <v>571</v>
      </c>
      <c r="B100" s="346" t="s">
        <v>598</v>
      </c>
      <c r="C100" s="631"/>
      <c r="D100" s="632"/>
      <c r="E100" s="54">
        <v>28</v>
      </c>
      <c r="F100" s="479"/>
      <c r="G100" s="480"/>
      <c r="H100" s="479"/>
      <c r="I100" s="481">
        <v>28</v>
      </c>
      <c r="J100" s="30"/>
      <c r="K100" s="30"/>
      <c r="L100" s="30"/>
    </row>
    <row r="101" spans="1:44" x14ac:dyDescent="0.2">
      <c r="A101" s="628" t="s">
        <v>571</v>
      </c>
      <c r="B101" s="346" t="s">
        <v>598</v>
      </c>
      <c r="C101" s="631"/>
      <c r="D101" s="632"/>
      <c r="E101" s="54">
        <v>29</v>
      </c>
      <c r="F101" s="479"/>
      <c r="G101" s="480"/>
      <c r="H101" s="481"/>
      <c r="I101" s="481">
        <v>29</v>
      </c>
      <c r="J101" s="30"/>
      <c r="K101" s="30"/>
      <c r="L101" s="30"/>
    </row>
    <row r="102" spans="1:44" x14ac:dyDescent="0.2">
      <c r="A102" s="297"/>
      <c r="B102" s="53"/>
      <c r="C102" s="347"/>
      <c r="D102" s="53"/>
      <c r="E102" s="53"/>
      <c r="F102" s="53"/>
      <c r="G102" s="53"/>
      <c r="H102" s="53"/>
      <c r="I102" s="53"/>
      <c r="J102" s="30"/>
      <c r="K102" s="30"/>
      <c r="L102" s="30"/>
    </row>
    <row r="103" spans="1:44" x14ac:dyDescent="0.2">
      <c r="A103" s="30"/>
      <c r="B103" s="53"/>
      <c r="C103" s="30"/>
      <c r="D103" s="53"/>
      <c r="E103" s="53"/>
      <c r="F103" s="53"/>
      <c r="G103" s="53"/>
      <c r="H103" s="53"/>
      <c r="I103" s="53"/>
      <c r="J103" s="30"/>
      <c r="K103" s="30"/>
      <c r="L103" s="30"/>
    </row>
    <row r="104" spans="1:44" x14ac:dyDescent="0.2">
      <c r="A104" s="343"/>
      <c r="B104" s="482">
        <f>C14</f>
        <v>1</v>
      </c>
      <c r="C104" s="482">
        <f t="shared" ref="C104:AO104" si="17">D14</f>
        <v>2</v>
      </c>
      <c r="D104" s="482">
        <f t="shared" si="17"/>
        <v>3</v>
      </c>
      <c r="E104" s="482">
        <f t="shared" si="17"/>
        <v>4</v>
      </c>
      <c r="F104" s="482">
        <f t="shared" si="17"/>
        <v>5</v>
      </c>
      <c r="G104" s="482">
        <f t="shared" si="17"/>
        <v>6</v>
      </c>
      <c r="H104" s="482">
        <f t="shared" si="17"/>
        <v>7</v>
      </c>
      <c r="I104" s="482">
        <f t="shared" si="17"/>
        <v>8</v>
      </c>
      <c r="J104" s="482">
        <f t="shared" si="17"/>
        <v>9</v>
      </c>
      <c r="K104" s="482">
        <f t="shared" si="17"/>
        <v>10</v>
      </c>
      <c r="L104" s="482">
        <f t="shared" si="17"/>
        <v>11</v>
      </c>
      <c r="M104" s="482">
        <f t="shared" si="17"/>
        <v>12</v>
      </c>
      <c r="N104" s="482">
        <f t="shared" si="17"/>
        <v>13</v>
      </c>
      <c r="O104" s="482">
        <f t="shared" si="17"/>
        <v>14</v>
      </c>
      <c r="P104" s="482">
        <f t="shared" si="17"/>
        <v>15</v>
      </c>
      <c r="Q104" s="482">
        <f t="shared" si="17"/>
        <v>16</v>
      </c>
      <c r="R104" s="482">
        <f t="shared" si="17"/>
        <v>17</v>
      </c>
      <c r="S104" s="482">
        <f t="shared" si="17"/>
        <v>18</v>
      </c>
      <c r="T104" s="482">
        <f t="shared" si="17"/>
        <v>19</v>
      </c>
      <c r="U104" s="482">
        <f t="shared" si="17"/>
        <v>20</v>
      </c>
      <c r="V104" s="482">
        <f t="shared" si="17"/>
        <v>21</v>
      </c>
      <c r="W104" s="482">
        <f t="shared" si="17"/>
        <v>22</v>
      </c>
      <c r="X104" s="482">
        <f t="shared" si="17"/>
        <v>23</v>
      </c>
      <c r="Y104" s="482">
        <f t="shared" si="17"/>
        <v>24</v>
      </c>
      <c r="Z104" s="482">
        <f t="shared" si="17"/>
        <v>25</v>
      </c>
      <c r="AA104" s="482">
        <f t="shared" si="17"/>
        <v>26</v>
      </c>
      <c r="AB104" s="482">
        <f t="shared" si="17"/>
        <v>27</v>
      </c>
      <c r="AC104" s="482">
        <f t="shared" si="17"/>
        <v>28</v>
      </c>
      <c r="AD104" s="482">
        <f t="shared" si="17"/>
        <v>29</v>
      </c>
      <c r="AE104" s="482">
        <f t="shared" si="17"/>
        <v>30</v>
      </c>
      <c r="AF104" s="482">
        <f t="shared" si="17"/>
        <v>31</v>
      </c>
      <c r="AG104" s="482">
        <f t="shared" si="17"/>
        <v>32</v>
      </c>
      <c r="AH104" s="482">
        <f t="shared" si="17"/>
        <v>33</v>
      </c>
      <c r="AI104" s="482">
        <f t="shared" si="17"/>
        <v>34</v>
      </c>
      <c r="AJ104" s="482">
        <f t="shared" si="17"/>
        <v>35</v>
      </c>
      <c r="AK104" s="482">
        <f t="shared" si="17"/>
        <v>36</v>
      </c>
      <c r="AL104" s="482">
        <f t="shared" si="17"/>
        <v>37</v>
      </c>
      <c r="AM104" s="482">
        <f t="shared" si="17"/>
        <v>38</v>
      </c>
      <c r="AN104" s="482">
        <f t="shared" si="17"/>
        <v>39</v>
      </c>
      <c r="AO104" s="482">
        <f t="shared" si="17"/>
        <v>40</v>
      </c>
      <c r="AP104" s="482"/>
      <c r="AQ104" s="482"/>
      <c r="AR104" s="482"/>
    </row>
    <row r="105" spans="1:44" ht="24" x14ac:dyDescent="0.2">
      <c r="A105" s="388" t="str">
        <f>A73</f>
        <v>[denumire activ corporal/necorporal]</v>
      </c>
      <c r="B105" s="389">
        <f t="shared" ref="B105:T107" si="18">IF(AND(C$9&gt;0,C$9&lt;=$E$62),N(MOD(C$9,$D73+1)=0)*$C73,0)</f>
        <v>0</v>
      </c>
      <c r="C105" s="389">
        <f t="shared" si="18"/>
        <v>0</v>
      </c>
      <c r="D105" s="389">
        <f t="shared" si="18"/>
        <v>0</v>
      </c>
      <c r="E105" s="389">
        <f t="shared" si="18"/>
        <v>0</v>
      </c>
      <c r="F105" s="389">
        <f t="shared" si="18"/>
        <v>0</v>
      </c>
      <c r="G105" s="389">
        <f t="shared" si="18"/>
        <v>0</v>
      </c>
      <c r="H105" s="389">
        <f t="shared" si="18"/>
        <v>0</v>
      </c>
      <c r="I105" s="389">
        <f t="shared" si="18"/>
        <v>0</v>
      </c>
      <c r="J105" s="389">
        <f t="shared" si="18"/>
        <v>0</v>
      </c>
      <c r="K105" s="389">
        <f t="shared" si="18"/>
        <v>0</v>
      </c>
      <c r="L105" s="389">
        <f t="shared" si="18"/>
        <v>0</v>
      </c>
      <c r="M105" s="389">
        <f t="shared" si="18"/>
        <v>0</v>
      </c>
      <c r="N105" s="389">
        <f t="shared" si="18"/>
        <v>0</v>
      </c>
      <c r="O105" s="389">
        <f>IF(AND(P$9&gt;0,P$9&lt;=$E$62),N(MOD(P$9,$D73+1)=0)*$C73,0)</f>
        <v>0</v>
      </c>
      <c r="P105" s="389">
        <f>IF(AND(Q$9&gt;0,Q$9&lt;=$E$62),N(MOD(Q$9,$D73+1)=0)*$C73,0)</f>
        <v>0</v>
      </c>
      <c r="Q105" s="389">
        <f t="shared" si="18"/>
        <v>0</v>
      </c>
      <c r="R105" s="389">
        <f t="shared" si="18"/>
        <v>0</v>
      </c>
      <c r="S105" s="389">
        <f t="shared" si="18"/>
        <v>0</v>
      </c>
      <c r="T105" s="389">
        <f t="shared" si="18"/>
        <v>0</v>
      </c>
      <c r="U105" s="389">
        <f>IF(AND(V$9&gt;0,V$9&lt;=$E$62),N(MOD(V$9,$D73+1)=0)*$C73,0)</f>
        <v>0</v>
      </c>
      <c r="V105" s="389">
        <f t="shared" ref="V105:AK114" si="19">IF(AND(W$9&gt;0,W$9&lt;=$E$62),N(MOD(W$9,$D73+1)=0)*$C73,0)</f>
        <v>0</v>
      </c>
      <c r="W105" s="389">
        <f t="shared" si="19"/>
        <v>0</v>
      </c>
      <c r="X105" s="389">
        <f t="shared" si="19"/>
        <v>0</v>
      </c>
      <c r="Y105" s="389">
        <f t="shared" si="19"/>
        <v>0</v>
      </c>
      <c r="Z105" s="389">
        <f t="shared" si="19"/>
        <v>0</v>
      </c>
      <c r="AA105" s="389">
        <f t="shared" si="19"/>
        <v>0</v>
      </c>
      <c r="AB105" s="389">
        <f>IF(AND(AC$9&gt;0,AC$9&lt;=$E$62),N(MOD(AC$9,$D73+1)=0)*$C73,0)</f>
        <v>0</v>
      </c>
      <c r="AC105" s="389">
        <f t="shared" ref="AC105:AH105" si="20">IF(AND(AD$9&gt;0,AD$9&lt;=$E$62),N(MOD(AD$9,$D73+1)=0)*$C73,0)</f>
        <v>0</v>
      </c>
      <c r="AD105" s="389">
        <f t="shared" si="20"/>
        <v>0</v>
      </c>
      <c r="AE105" s="389">
        <f t="shared" si="20"/>
        <v>0</v>
      </c>
      <c r="AF105" s="389">
        <f t="shared" si="20"/>
        <v>0</v>
      </c>
      <c r="AG105" s="389">
        <f t="shared" si="20"/>
        <v>0</v>
      </c>
      <c r="AH105" s="389">
        <f t="shared" si="20"/>
        <v>0</v>
      </c>
      <c r="AI105" s="389">
        <f>IF(AND(AJ$9&gt;0,AJ$9&lt;=$E$62),N(MOD(AJ$9,$D73+1)=0)*$C73,0)</f>
        <v>0</v>
      </c>
      <c r="AJ105" s="389">
        <f t="shared" ref="AB105:AP120" si="21">IF(AND(AK$9&gt;0,AK$9&lt;=$E$62),N(MOD(AK$9,$D73+1)=0)*$C73,0)</f>
        <v>0</v>
      </c>
      <c r="AK105" s="389">
        <f t="shared" si="21"/>
        <v>0</v>
      </c>
      <c r="AL105" s="389">
        <f t="shared" si="21"/>
        <v>0</v>
      </c>
      <c r="AM105" s="389">
        <f t="shared" si="21"/>
        <v>0</v>
      </c>
      <c r="AN105" s="389">
        <f t="shared" si="21"/>
        <v>0</v>
      </c>
      <c r="AO105" s="389">
        <f t="shared" si="21"/>
        <v>0</v>
      </c>
      <c r="AP105" s="565"/>
      <c r="AQ105" s="390"/>
      <c r="AR105" s="390"/>
    </row>
    <row r="106" spans="1:44" ht="24" x14ac:dyDescent="0.2">
      <c r="A106" s="388" t="str">
        <f t="shared" ref="A106:A134" si="22">A74</f>
        <v>[denumire activ corporal/necorporal]</v>
      </c>
      <c r="B106" s="389">
        <f>IF(AND(C$9&gt;0,C$9&lt;=$E$62),N(MOD(C$9,$D74+1)=0)*$C74,0)</f>
        <v>0</v>
      </c>
      <c r="C106" s="389">
        <f t="shared" si="18"/>
        <v>0</v>
      </c>
      <c r="D106" s="389">
        <f t="shared" si="18"/>
        <v>0</v>
      </c>
      <c r="E106" s="389">
        <f t="shared" si="18"/>
        <v>0</v>
      </c>
      <c r="F106" s="389">
        <f t="shared" si="18"/>
        <v>0</v>
      </c>
      <c r="G106" s="389">
        <f t="shared" si="18"/>
        <v>0</v>
      </c>
      <c r="H106" s="389">
        <f t="shared" si="18"/>
        <v>0</v>
      </c>
      <c r="I106" s="389">
        <f t="shared" si="18"/>
        <v>0</v>
      </c>
      <c r="J106" s="389">
        <f t="shared" si="18"/>
        <v>0</v>
      </c>
      <c r="K106" s="389">
        <f t="shared" si="18"/>
        <v>0</v>
      </c>
      <c r="L106" s="389">
        <f t="shared" si="18"/>
        <v>0</v>
      </c>
      <c r="M106" s="389">
        <f t="shared" si="18"/>
        <v>0</v>
      </c>
      <c r="N106" s="389">
        <f t="shared" si="18"/>
        <v>0</v>
      </c>
      <c r="O106" s="389">
        <f t="shared" si="18"/>
        <v>0</v>
      </c>
      <c r="P106" s="389">
        <f t="shared" si="18"/>
        <v>0</v>
      </c>
      <c r="Q106" s="389">
        <f t="shared" si="18"/>
        <v>0</v>
      </c>
      <c r="R106" s="389">
        <f t="shared" si="18"/>
        <v>0</v>
      </c>
      <c r="S106" s="389">
        <f t="shared" si="18"/>
        <v>0</v>
      </c>
      <c r="T106" s="389">
        <f t="shared" si="18"/>
        <v>0</v>
      </c>
      <c r="U106" s="389">
        <f t="shared" ref="T106:AI121" si="23">IF(AND(V$9&gt;0,V$9&lt;=$E$62),N(MOD(V$9,$D74+1)=0)*$C74,0)</f>
        <v>0</v>
      </c>
      <c r="V106" s="389">
        <f t="shared" si="19"/>
        <v>0</v>
      </c>
      <c r="W106" s="389">
        <f t="shared" si="19"/>
        <v>0</v>
      </c>
      <c r="X106" s="389">
        <f t="shared" si="19"/>
        <v>0</v>
      </c>
      <c r="Y106" s="389">
        <f t="shared" si="19"/>
        <v>0</v>
      </c>
      <c r="Z106" s="389">
        <f t="shared" si="19"/>
        <v>0</v>
      </c>
      <c r="AA106" s="389">
        <f t="shared" si="19"/>
        <v>0</v>
      </c>
      <c r="AB106" s="389">
        <f t="shared" si="19"/>
        <v>0</v>
      </c>
      <c r="AC106" s="389">
        <f t="shared" si="19"/>
        <v>0</v>
      </c>
      <c r="AD106" s="389">
        <f t="shared" si="19"/>
        <v>0</v>
      </c>
      <c r="AE106" s="389">
        <f t="shared" si="19"/>
        <v>0</v>
      </c>
      <c r="AF106" s="389">
        <f t="shared" si="19"/>
        <v>0</v>
      </c>
      <c r="AG106" s="389">
        <f t="shared" si="19"/>
        <v>0</v>
      </c>
      <c r="AH106" s="389">
        <f t="shared" si="19"/>
        <v>0</v>
      </c>
      <c r="AI106" s="389">
        <f t="shared" si="19"/>
        <v>0</v>
      </c>
      <c r="AJ106" s="389">
        <f t="shared" si="19"/>
        <v>0</v>
      </c>
      <c r="AK106" s="389">
        <f t="shared" si="19"/>
        <v>0</v>
      </c>
      <c r="AL106" s="389">
        <f t="shared" si="21"/>
        <v>0</v>
      </c>
      <c r="AM106" s="389">
        <f t="shared" si="21"/>
        <v>0</v>
      </c>
      <c r="AN106" s="389">
        <f t="shared" si="21"/>
        <v>0</v>
      </c>
      <c r="AO106" s="389">
        <f t="shared" si="21"/>
        <v>0</v>
      </c>
      <c r="AP106" s="565"/>
      <c r="AQ106" s="390"/>
      <c r="AR106" s="390"/>
    </row>
    <row r="107" spans="1:44" ht="24" x14ac:dyDescent="0.2">
      <c r="A107" s="388" t="str">
        <f t="shared" si="22"/>
        <v>[denumire activ corporal/necorporal]</v>
      </c>
      <c r="B107" s="389">
        <f>IF(AND(C$9&gt;0,C$9&lt;=$E$62),N(MOD(C$9,$D75+1)=0)*$C75,0)</f>
        <v>0</v>
      </c>
      <c r="C107" s="389">
        <f t="shared" si="18"/>
        <v>0</v>
      </c>
      <c r="D107" s="389">
        <f t="shared" si="18"/>
        <v>0</v>
      </c>
      <c r="E107" s="389">
        <f t="shared" si="18"/>
        <v>0</v>
      </c>
      <c r="F107" s="389">
        <f t="shared" si="18"/>
        <v>0</v>
      </c>
      <c r="G107" s="389">
        <f t="shared" si="18"/>
        <v>0</v>
      </c>
      <c r="H107" s="389">
        <f t="shared" si="18"/>
        <v>0</v>
      </c>
      <c r="I107" s="389">
        <f t="shared" si="18"/>
        <v>0</v>
      </c>
      <c r="J107" s="389">
        <f t="shared" si="18"/>
        <v>0</v>
      </c>
      <c r="K107" s="389">
        <f t="shared" si="18"/>
        <v>0</v>
      </c>
      <c r="L107" s="389">
        <f t="shared" si="18"/>
        <v>0</v>
      </c>
      <c r="M107" s="389">
        <f t="shared" si="18"/>
        <v>0</v>
      </c>
      <c r="N107" s="389">
        <f t="shared" si="18"/>
        <v>0</v>
      </c>
      <c r="O107" s="389">
        <f t="shared" si="18"/>
        <v>0</v>
      </c>
      <c r="P107" s="389">
        <f t="shared" si="18"/>
        <v>0</v>
      </c>
      <c r="Q107" s="389">
        <f t="shared" si="18"/>
        <v>0</v>
      </c>
      <c r="R107" s="389">
        <f t="shared" si="18"/>
        <v>0</v>
      </c>
      <c r="S107" s="389">
        <f t="shared" si="18"/>
        <v>0</v>
      </c>
      <c r="T107" s="389">
        <f t="shared" si="18"/>
        <v>0</v>
      </c>
      <c r="U107" s="389">
        <f t="shared" si="23"/>
        <v>0</v>
      </c>
      <c r="V107" s="389">
        <f t="shared" si="23"/>
        <v>0</v>
      </c>
      <c r="W107" s="389">
        <f t="shared" si="23"/>
        <v>0</v>
      </c>
      <c r="X107" s="389">
        <f t="shared" si="23"/>
        <v>0</v>
      </c>
      <c r="Y107" s="389">
        <f t="shared" si="23"/>
        <v>0</v>
      </c>
      <c r="Z107" s="389">
        <f t="shared" si="23"/>
        <v>0</v>
      </c>
      <c r="AA107" s="389">
        <f t="shared" si="23"/>
        <v>0</v>
      </c>
      <c r="AB107" s="389">
        <f t="shared" si="19"/>
        <v>0</v>
      </c>
      <c r="AC107" s="389">
        <f t="shared" si="19"/>
        <v>0</v>
      </c>
      <c r="AD107" s="389">
        <f t="shared" si="19"/>
        <v>0</v>
      </c>
      <c r="AE107" s="389">
        <f t="shared" si="19"/>
        <v>0</v>
      </c>
      <c r="AF107" s="389">
        <f t="shared" si="19"/>
        <v>0</v>
      </c>
      <c r="AG107" s="389">
        <f t="shared" si="19"/>
        <v>0</v>
      </c>
      <c r="AH107" s="389">
        <f t="shared" si="19"/>
        <v>0</v>
      </c>
      <c r="AI107" s="389">
        <f t="shared" si="19"/>
        <v>0</v>
      </c>
      <c r="AJ107" s="389">
        <f t="shared" si="19"/>
        <v>0</v>
      </c>
      <c r="AK107" s="389">
        <f t="shared" si="19"/>
        <v>0</v>
      </c>
      <c r="AL107" s="389">
        <f t="shared" si="21"/>
        <v>0</v>
      </c>
      <c r="AM107" s="389">
        <f t="shared" si="21"/>
        <v>0</v>
      </c>
      <c r="AN107" s="389">
        <f t="shared" si="21"/>
        <v>0</v>
      </c>
      <c r="AO107" s="389">
        <f t="shared" si="21"/>
        <v>0</v>
      </c>
      <c r="AP107" s="565"/>
      <c r="AQ107" s="390"/>
      <c r="AR107" s="390"/>
    </row>
    <row r="108" spans="1:44" ht="24" x14ac:dyDescent="0.2">
      <c r="A108" s="388" t="str">
        <f t="shared" si="22"/>
        <v>[denumire activ corporal/necorporal]</v>
      </c>
      <c r="B108" s="389">
        <f t="shared" ref="B108:T122" si="24">IF(AND(C$9&gt;0,C$9&lt;=$E$62),N(MOD(C$9,$D76+1)=0)*$C76,0)</f>
        <v>0</v>
      </c>
      <c r="C108" s="389">
        <f t="shared" si="24"/>
        <v>0</v>
      </c>
      <c r="D108" s="389">
        <f t="shared" si="24"/>
        <v>0</v>
      </c>
      <c r="E108" s="389">
        <f t="shared" si="24"/>
        <v>0</v>
      </c>
      <c r="F108" s="389">
        <f t="shared" si="24"/>
        <v>0</v>
      </c>
      <c r="G108" s="389">
        <f t="shared" si="24"/>
        <v>0</v>
      </c>
      <c r="H108" s="389">
        <f t="shared" si="24"/>
        <v>0</v>
      </c>
      <c r="I108" s="389">
        <f t="shared" si="24"/>
        <v>0</v>
      </c>
      <c r="J108" s="389">
        <f t="shared" si="24"/>
        <v>0</v>
      </c>
      <c r="K108" s="389">
        <f t="shared" si="24"/>
        <v>0</v>
      </c>
      <c r="L108" s="389">
        <f t="shared" si="24"/>
        <v>0</v>
      </c>
      <c r="M108" s="389">
        <f t="shared" si="24"/>
        <v>0</v>
      </c>
      <c r="N108" s="389">
        <f t="shared" si="24"/>
        <v>0</v>
      </c>
      <c r="O108" s="389">
        <f t="shared" si="24"/>
        <v>0</v>
      </c>
      <c r="P108" s="389">
        <f t="shared" si="24"/>
        <v>0</v>
      </c>
      <c r="Q108" s="389">
        <f t="shared" si="24"/>
        <v>0</v>
      </c>
      <c r="R108" s="389">
        <f t="shared" si="24"/>
        <v>0</v>
      </c>
      <c r="S108" s="389">
        <f t="shared" si="24"/>
        <v>0</v>
      </c>
      <c r="T108" s="389">
        <f t="shared" si="24"/>
        <v>0</v>
      </c>
      <c r="U108" s="389">
        <f t="shared" si="23"/>
        <v>0</v>
      </c>
      <c r="V108" s="389">
        <f t="shared" si="23"/>
        <v>0</v>
      </c>
      <c r="W108" s="389">
        <f t="shared" si="23"/>
        <v>0</v>
      </c>
      <c r="X108" s="389">
        <f t="shared" si="23"/>
        <v>0</v>
      </c>
      <c r="Y108" s="389">
        <f t="shared" si="23"/>
        <v>0</v>
      </c>
      <c r="Z108" s="389">
        <f t="shared" si="23"/>
        <v>0</v>
      </c>
      <c r="AA108" s="389">
        <f t="shared" si="23"/>
        <v>0</v>
      </c>
      <c r="AB108" s="389">
        <f t="shared" si="19"/>
        <v>0</v>
      </c>
      <c r="AC108" s="389">
        <f t="shared" si="19"/>
        <v>0</v>
      </c>
      <c r="AD108" s="389">
        <f t="shared" si="19"/>
        <v>0</v>
      </c>
      <c r="AE108" s="389">
        <f t="shared" si="19"/>
        <v>0</v>
      </c>
      <c r="AF108" s="389">
        <f t="shared" si="19"/>
        <v>0</v>
      </c>
      <c r="AG108" s="389">
        <f t="shared" si="19"/>
        <v>0</v>
      </c>
      <c r="AH108" s="389">
        <f t="shared" si="19"/>
        <v>0</v>
      </c>
      <c r="AI108" s="389">
        <f t="shared" si="19"/>
        <v>0</v>
      </c>
      <c r="AJ108" s="389">
        <f t="shared" si="19"/>
        <v>0</v>
      </c>
      <c r="AK108" s="389">
        <f t="shared" si="19"/>
        <v>0</v>
      </c>
      <c r="AL108" s="389">
        <f t="shared" si="21"/>
        <v>0</v>
      </c>
      <c r="AM108" s="389">
        <f t="shared" si="21"/>
        <v>0</v>
      </c>
      <c r="AN108" s="389">
        <f t="shared" si="21"/>
        <v>0</v>
      </c>
      <c r="AO108" s="389">
        <f t="shared" si="21"/>
        <v>0</v>
      </c>
      <c r="AP108" s="565"/>
      <c r="AQ108" s="390"/>
      <c r="AR108" s="390"/>
    </row>
    <row r="109" spans="1:44" ht="24" x14ac:dyDescent="0.2">
      <c r="A109" s="388" t="str">
        <f t="shared" si="22"/>
        <v>[denumire activ corporal/necorporal]</v>
      </c>
      <c r="B109" s="389">
        <f t="shared" si="24"/>
        <v>0</v>
      </c>
      <c r="C109" s="389">
        <f t="shared" si="24"/>
        <v>0</v>
      </c>
      <c r="D109" s="389">
        <f t="shared" si="24"/>
        <v>0</v>
      </c>
      <c r="E109" s="389">
        <f t="shared" si="24"/>
        <v>0</v>
      </c>
      <c r="F109" s="389">
        <f t="shared" si="24"/>
        <v>0</v>
      </c>
      <c r="G109" s="389">
        <f t="shared" si="24"/>
        <v>0</v>
      </c>
      <c r="H109" s="389">
        <f t="shared" si="24"/>
        <v>0</v>
      </c>
      <c r="I109" s="389">
        <f t="shared" si="24"/>
        <v>0</v>
      </c>
      <c r="J109" s="389">
        <f t="shared" si="24"/>
        <v>0</v>
      </c>
      <c r="K109" s="389">
        <f t="shared" si="24"/>
        <v>0</v>
      </c>
      <c r="L109" s="389">
        <f t="shared" si="24"/>
        <v>0</v>
      </c>
      <c r="M109" s="389">
        <f t="shared" si="24"/>
        <v>0</v>
      </c>
      <c r="N109" s="389">
        <f t="shared" si="24"/>
        <v>0</v>
      </c>
      <c r="O109" s="389">
        <f t="shared" si="24"/>
        <v>0</v>
      </c>
      <c r="P109" s="389">
        <f t="shared" si="24"/>
        <v>0</v>
      </c>
      <c r="Q109" s="389">
        <f t="shared" si="24"/>
        <v>0</v>
      </c>
      <c r="R109" s="389">
        <f t="shared" si="24"/>
        <v>0</v>
      </c>
      <c r="S109" s="389">
        <f t="shared" si="24"/>
        <v>0</v>
      </c>
      <c r="T109" s="389">
        <f t="shared" si="24"/>
        <v>0</v>
      </c>
      <c r="U109" s="389">
        <f t="shared" si="23"/>
        <v>0</v>
      </c>
      <c r="V109" s="389">
        <f t="shared" si="23"/>
        <v>0</v>
      </c>
      <c r="W109" s="389">
        <f t="shared" si="23"/>
        <v>0</v>
      </c>
      <c r="X109" s="389">
        <f t="shared" si="23"/>
        <v>0</v>
      </c>
      <c r="Y109" s="389">
        <f t="shared" si="23"/>
        <v>0</v>
      </c>
      <c r="Z109" s="389">
        <f t="shared" si="23"/>
        <v>0</v>
      </c>
      <c r="AA109" s="389">
        <f t="shared" si="23"/>
        <v>0</v>
      </c>
      <c r="AB109" s="389">
        <f t="shared" si="19"/>
        <v>0</v>
      </c>
      <c r="AC109" s="389">
        <f t="shared" si="19"/>
        <v>0</v>
      </c>
      <c r="AD109" s="389">
        <f t="shared" si="19"/>
        <v>0</v>
      </c>
      <c r="AE109" s="389">
        <f t="shared" si="19"/>
        <v>0</v>
      </c>
      <c r="AF109" s="389">
        <f t="shared" si="19"/>
        <v>0</v>
      </c>
      <c r="AG109" s="389">
        <f t="shared" si="19"/>
        <v>0</v>
      </c>
      <c r="AH109" s="389">
        <f t="shared" si="19"/>
        <v>0</v>
      </c>
      <c r="AI109" s="389">
        <f t="shared" si="19"/>
        <v>0</v>
      </c>
      <c r="AJ109" s="389">
        <f t="shared" si="19"/>
        <v>0</v>
      </c>
      <c r="AK109" s="389">
        <f t="shared" si="19"/>
        <v>0</v>
      </c>
      <c r="AL109" s="389">
        <f t="shared" si="21"/>
        <v>0</v>
      </c>
      <c r="AM109" s="389">
        <f t="shared" si="21"/>
        <v>0</v>
      </c>
      <c r="AN109" s="389">
        <f t="shared" si="21"/>
        <v>0</v>
      </c>
      <c r="AO109" s="389">
        <f t="shared" si="21"/>
        <v>0</v>
      </c>
      <c r="AP109" s="565"/>
      <c r="AQ109" s="390"/>
      <c r="AR109" s="390"/>
    </row>
    <row r="110" spans="1:44" ht="24" x14ac:dyDescent="0.2">
      <c r="A110" s="388" t="str">
        <f t="shared" si="22"/>
        <v>[denumire activ corporal/necorporal]</v>
      </c>
      <c r="B110" s="389">
        <f t="shared" si="24"/>
        <v>0</v>
      </c>
      <c r="C110" s="389">
        <f t="shared" si="24"/>
        <v>0</v>
      </c>
      <c r="D110" s="389">
        <f t="shared" si="24"/>
        <v>0</v>
      </c>
      <c r="E110" s="389">
        <f t="shared" si="24"/>
        <v>0</v>
      </c>
      <c r="F110" s="389">
        <f t="shared" si="24"/>
        <v>0</v>
      </c>
      <c r="G110" s="389">
        <f t="shared" si="24"/>
        <v>0</v>
      </c>
      <c r="H110" s="389">
        <f t="shared" si="24"/>
        <v>0</v>
      </c>
      <c r="I110" s="389">
        <f t="shared" si="24"/>
        <v>0</v>
      </c>
      <c r="J110" s="389">
        <f t="shared" si="24"/>
        <v>0</v>
      </c>
      <c r="K110" s="389">
        <f t="shared" si="24"/>
        <v>0</v>
      </c>
      <c r="L110" s="389">
        <f t="shared" si="24"/>
        <v>0</v>
      </c>
      <c r="M110" s="389">
        <f t="shared" si="24"/>
        <v>0</v>
      </c>
      <c r="N110" s="389">
        <f t="shared" si="24"/>
        <v>0</v>
      </c>
      <c r="O110" s="389">
        <f t="shared" si="24"/>
        <v>0</v>
      </c>
      <c r="P110" s="389">
        <f t="shared" si="24"/>
        <v>0</v>
      </c>
      <c r="Q110" s="389">
        <f t="shared" si="24"/>
        <v>0</v>
      </c>
      <c r="R110" s="389">
        <f t="shared" si="24"/>
        <v>0</v>
      </c>
      <c r="S110" s="389">
        <f t="shared" si="24"/>
        <v>0</v>
      </c>
      <c r="T110" s="389">
        <f t="shared" si="24"/>
        <v>0</v>
      </c>
      <c r="U110" s="389">
        <f t="shared" si="23"/>
        <v>0</v>
      </c>
      <c r="V110" s="389">
        <f t="shared" si="23"/>
        <v>0</v>
      </c>
      <c r="W110" s="389">
        <f t="shared" si="23"/>
        <v>0</v>
      </c>
      <c r="X110" s="389">
        <f t="shared" si="23"/>
        <v>0</v>
      </c>
      <c r="Y110" s="389">
        <f t="shared" si="23"/>
        <v>0</v>
      </c>
      <c r="Z110" s="389">
        <f t="shared" si="23"/>
        <v>0</v>
      </c>
      <c r="AA110" s="389">
        <f t="shared" si="23"/>
        <v>0</v>
      </c>
      <c r="AB110" s="389">
        <f t="shared" si="19"/>
        <v>0</v>
      </c>
      <c r="AC110" s="389">
        <f t="shared" si="19"/>
        <v>0</v>
      </c>
      <c r="AD110" s="389">
        <f t="shared" si="19"/>
        <v>0</v>
      </c>
      <c r="AE110" s="389">
        <f t="shared" si="19"/>
        <v>0</v>
      </c>
      <c r="AF110" s="389">
        <f t="shared" si="19"/>
        <v>0</v>
      </c>
      <c r="AG110" s="389">
        <f t="shared" si="19"/>
        <v>0</v>
      </c>
      <c r="AH110" s="389">
        <f t="shared" si="19"/>
        <v>0</v>
      </c>
      <c r="AI110" s="389">
        <f t="shared" si="19"/>
        <v>0</v>
      </c>
      <c r="AJ110" s="389">
        <f t="shared" si="19"/>
        <v>0</v>
      </c>
      <c r="AK110" s="389">
        <f t="shared" si="19"/>
        <v>0</v>
      </c>
      <c r="AL110" s="389">
        <f t="shared" si="21"/>
        <v>0</v>
      </c>
      <c r="AM110" s="389">
        <f t="shared" si="21"/>
        <v>0</v>
      </c>
      <c r="AN110" s="389">
        <f t="shared" si="21"/>
        <v>0</v>
      </c>
      <c r="AO110" s="389">
        <f t="shared" si="21"/>
        <v>0</v>
      </c>
      <c r="AP110" s="565"/>
      <c r="AQ110" s="390"/>
      <c r="AR110" s="390"/>
    </row>
    <row r="111" spans="1:44" ht="24" x14ac:dyDescent="0.2">
      <c r="A111" s="388" t="str">
        <f t="shared" si="22"/>
        <v>[denumire activ corporal/necorporal]</v>
      </c>
      <c r="B111" s="389">
        <f t="shared" si="24"/>
        <v>0</v>
      </c>
      <c r="C111" s="389">
        <f t="shared" si="24"/>
        <v>0</v>
      </c>
      <c r="D111" s="389">
        <f t="shared" si="24"/>
        <v>0</v>
      </c>
      <c r="E111" s="389">
        <f t="shared" si="24"/>
        <v>0</v>
      </c>
      <c r="F111" s="389">
        <f t="shared" si="24"/>
        <v>0</v>
      </c>
      <c r="G111" s="389">
        <f t="shared" si="24"/>
        <v>0</v>
      </c>
      <c r="H111" s="389">
        <f t="shared" si="24"/>
        <v>0</v>
      </c>
      <c r="I111" s="389">
        <f t="shared" si="24"/>
        <v>0</v>
      </c>
      <c r="J111" s="389">
        <f t="shared" si="24"/>
        <v>0</v>
      </c>
      <c r="K111" s="389">
        <f t="shared" si="24"/>
        <v>0</v>
      </c>
      <c r="L111" s="389">
        <f t="shared" si="24"/>
        <v>0</v>
      </c>
      <c r="M111" s="389">
        <f t="shared" si="24"/>
        <v>0</v>
      </c>
      <c r="N111" s="389">
        <f t="shared" si="24"/>
        <v>0</v>
      </c>
      <c r="O111" s="389">
        <f t="shared" si="24"/>
        <v>0</v>
      </c>
      <c r="P111" s="389">
        <f t="shared" si="24"/>
        <v>0</v>
      </c>
      <c r="Q111" s="389">
        <f t="shared" si="24"/>
        <v>0</v>
      </c>
      <c r="R111" s="389">
        <f t="shared" si="24"/>
        <v>0</v>
      </c>
      <c r="S111" s="389">
        <f t="shared" si="24"/>
        <v>0</v>
      </c>
      <c r="T111" s="389">
        <f t="shared" si="24"/>
        <v>0</v>
      </c>
      <c r="U111" s="389">
        <f t="shared" si="23"/>
        <v>0</v>
      </c>
      <c r="V111" s="389">
        <f t="shared" si="23"/>
        <v>0</v>
      </c>
      <c r="W111" s="389">
        <f t="shared" si="23"/>
        <v>0</v>
      </c>
      <c r="X111" s="389">
        <f t="shared" si="23"/>
        <v>0</v>
      </c>
      <c r="Y111" s="389">
        <f t="shared" si="23"/>
        <v>0</v>
      </c>
      <c r="Z111" s="389">
        <f t="shared" si="23"/>
        <v>0</v>
      </c>
      <c r="AA111" s="389">
        <f t="shared" si="23"/>
        <v>0</v>
      </c>
      <c r="AB111" s="389">
        <f t="shared" si="19"/>
        <v>0</v>
      </c>
      <c r="AC111" s="389">
        <f t="shared" si="19"/>
        <v>0</v>
      </c>
      <c r="AD111" s="389">
        <f t="shared" si="19"/>
        <v>0</v>
      </c>
      <c r="AE111" s="389">
        <f t="shared" si="19"/>
        <v>0</v>
      </c>
      <c r="AF111" s="389">
        <f t="shared" si="19"/>
        <v>0</v>
      </c>
      <c r="AG111" s="389">
        <f t="shared" si="19"/>
        <v>0</v>
      </c>
      <c r="AH111" s="389">
        <f t="shared" si="19"/>
        <v>0</v>
      </c>
      <c r="AI111" s="389">
        <f t="shared" si="19"/>
        <v>0</v>
      </c>
      <c r="AJ111" s="389">
        <f t="shared" si="19"/>
        <v>0</v>
      </c>
      <c r="AK111" s="389">
        <f t="shared" si="19"/>
        <v>0</v>
      </c>
      <c r="AL111" s="389">
        <f t="shared" si="21"/>
        <v>0</v>
      </c>
      <c r="AM111" s="389">
        <f t="shared" si="21"/>
        <v>0</v>
      </c>
      <c r="AN111" s="389">
        <f t="shared" si="21"/>
        <v>0</v>
      </c>
      <c r="AO111" s="389">
        <f t="shared" si="21"/>
        <v>0</v>
      </c>
      <c r="AP111" s="565"/>
      <c r="AQ111" s="390"/>
      <c r="AR111" s="390"/>
    </row>
    <row r="112" spans="1:44" ht="24" hidden="1" x14ac:dyDescent="0.2">
      <c r="A112" s="388" t="str">
        <f t="shared" si="22"/>
        <v>[denumire activ corporal/necorporal]</v>
      </c>
      <c r="B112" s="389">
        <f t="shared" si="24"/>
        <v>0</v>
      </c>
      <c r="C112" s="389">
        <f t="shared" si="24"/>
        <v>0</v>
      </c>
      <c r="D112" s="389">
        <f t="shared" si="24"/>
        <v>0</v>
      </c>
      <c r="E112" s="389">
        <f t="shared" si="24"/>
        <v>0</v>
      </c>
      <c r="F112" s="389">
        <f t="shared" si="24"/>
        <v>0</v>
      </c>
      <c r="G112" s="389">
        <f t="shared" si="24"/>
        <v>0</v>
      </c>
      <c r="H112" s="389">
        <f t="shared" si="24"/>
        <v>0</v>
      </c>
      <c r="I112" s="389">
        <f t="shared" si="24"/>
        <v>0</v>
      </c>
      <c r="J112" s="389">
        <f t="shared" si="24"/>
        <v>0</v>
      </c>
      <c r="K112" s="389">
        <f t="shared" si="24"/>
        <v>0</v>
      </c>
      <c r="L112" s="389">
        <f t="shared" si="24"/>
        <v>0</v>
      </c>
      <c r="M112" s="389">
        <f t="shared" si="24"/>
        <v>0</v>
      </c>
      <c r="N112" s="389">
        <f t="shared" si="24"/>
        <v>0</v>
      </c>
      <c r="O112" s="389">
        <f t="shared" si="24"/>
        <v>0</v>
      </c>
      <c r="P112" s="389">
        <f t="shared" si="24"/>
        <v>0</v>
      </c>
      <c r="Q112" s="389">
        <f t="shared" si="24"/>
        <v>0</v>
      </c>
      <c r="R112" s="389">
        <f t="shared" si="24"/>
        <v>0</v>
      </c>
      <c r="S112" s="389">
        <f t="shared" si="24"/>
        <v>0</v>
      </c>
      <c r="T112" s="389">
        <f t="shared" si="24"/>
        <v>0</v>
      </c>
      <c r="U112" s="389">
        <f t="shared" si="23"/>
        <v>0</v>
      </c>
      <c r="V112" s="389">
        <f t="shared" si="23"/>
        <v>0</v>
      </c>
      <c r="W112" s="389">
        <f t="shared" si="23"/>
        <v>0</v>
      </c>
      <c r="X112" s="389">
        <f t="shared" si="23"/>
        <v>0</v>
      </c>
      <c r="Y112" s="389">
        <f t="shared" si="23"/>
        <v>0</v>
      </c>
      <c r="Z112" s="389">
        <f t="shared" si="23"/>
        <v>0</v>
      </c>
      <c r="AA112" s="389">
        <f t="shared" si="23"/>
        <v>0</v>
      </c>
      <c r="AB112" s="389">
        <f t="shared" si="19"/>
        <v>0</v>
      </c>
      <c r="AC112" s="389">
        <f t="shared" si="19"/>
        <v>0</v>
      </c>
      <c r="AD112" s="389">
        <f t="shared" si="19"/>
        <v>0</v>
      </c>
      <c r="AE112" s="389">
        <f t="shared" si="19"/>
        <v>0</v>
      </c>
      <c r="AF112" s="389">
        <f t="shared" si="19"/>
        <v>0</v>
      </c>
      <c r="AG112" s="389">
        <f t="shared" si="19"/>
        <v>0</v>
      </c>
      <c r="AH112" s="389">
        <f t="shared" si="19"/>
        <v>0</v>
      </c>
      <c r="AI112" s="389">
        <f t="shared" si="19"/>
        <v>0</v>
      </c>
      <c r="AJ112" s="389">
        <f t="shared" si="19"/>
        <v>0</v>
      </c>
      <c r="AK112" s="389">
        <f t="shared" si="19"/>
        <v>0</v>
      </c>
      <c r="AL112" s="389">
        <f t="shared" si="21"/>
        <v>0</v>
      </c>
      <c r="AM112" s="389">
        <f t="shared" si="21"/>
        <v>0</v>
      </c>
      <c r="AN112" s="389">
        <f t="shared" si="21"/>
        <v>0</v>
      </c>
      <c r="AO112" s="389">
        <f t="shared" si="21"/>
        <v>0</v>
      </c>
      <c r="AP112" s="389">
        <f t="shared" si="21"/>
        <v>0</v>
      </c>
      <c r="AQ112" s="566"/>
      <c r="AR112" s="566"/>
    </row>
    <row r="113" spans="1:44" ht="24" hidden="1" x14ac:dyDescent="0.2">
      <c r="A113" s="388" t="str">
        <f t="shared" si="22"/>
        <v>[denumire activ corporal/necorporal]</v>
      </c>
      <c r="B113" s="389">
        <f t="shared" si="24"/>
        <v>0</v>
      </c>
      <c r="C113" s="389">
        <f t="shared" si="24"/>
        <v>0</v>
      </c>
      <c r="D113" s="389">
        <f t="shared" si="24"/>
        <v>0</v>
      </c>
      <c r="E113" s="389">
        <f t="shared" si="24"/>
        <v>0</v>
      </c>
      <c r="F113" s="389">
        <f t="shared" si="24"/>
        <v>0</v>
      </c>
      <c r="G113" s="389">
        <f t="shared" si="24"/>
        <v>0</v>
      </c>
      <c r="H113" s="389">
        <f t="shared" si="24"/>
        <v>0</v>
      </c>
      <c r="I113" s="389">
        <f t="shared" si="24"/>
        <v>0</v>
      </c>
      <c r="J113" s="389">
        <f t="shared" si="24"/>
        <v>0</v>
      </c>
      <c r="K113" s="389">
        <f t="shared" si="24"/>
        <v>0</v>
      </c>
      <c r="L113" s="389">
        <f t="shared" si="24"/>
        <v>0</v>
      </c>
      <c r="M113" s="389">
        <f t="shared" si="24"/>
        <v>0</v>
      </c>
      <c r="N113" s="389">
        <f t="shared" si="24"/>
        <v>0</v>
      </c>
      <c r="O113" s="389">
        <f t="shared" si="24"/>
        <v>0</v>
      </c>
      <c r="P113" s="389">
        <f t="shared" si="24"/>
        <v>0</v>
      </c>
      <c r="Q113" s="389">
        <f t="shared" si="24"/>
        <v>0</v>
      </c>
      <c r="R113" s="389">
        <f t="shared" si="24"/>
        <v>0</v>
      </c>
      <c r="S113" s="389">
        <f t="shared" si="24"/>
        <v>0</v>
      </c>
      <c r="T113" s="389">
        <f t="shared" si="24"/>
        <v>0</v>
      </c>
      <c r="U113" s="389">
        <f t="shared" si="23"/>
        <v>0</v>
      </c>
      <c r="V113" s="389">
        <f t="shared" si="23"/>
        <v>0</v>
      </c>
      <c r="W113" s="389">
        <f t="shared" si="23"/>
        <v>0</v>
      </c>
      <c r="X113" s="389">
        <f t="shared" si="23"/>
        <v>0</v>
      </c>
      <c r="Y113" s="389">
        <f t="shared" si="23"/>
        <v>0</v>
      </c>
      <c r="Z113" s="389">
        <f t="shared" si="23"/>
        <v>0</v>
      </c>
      <c r="AA113" s="389">
        <f t="shared" si="23"/>
        <v>0</v>
      </c>
      <c r="AB113" s="389">
        <f t="shared" si="19"/>
        <v>0</v>
      </c>
      <c r="AC113" s="389">
        <f t="shared" si="19"/>
        <v>0</v>
      </c>
      <c r="AD113" s="389">
        <f t="shared" si="19"/>
        <v>0</v>
      </c>
      <c r="AE113" s="389">
        <f t="shared" si="19"/>
        <v>0</v>
      </c>
      <c r="AF113" s="389">
        <f t="shared" si="19"/>
        <v>0</v>
      </c>
      <c r="AG113" s="389">
        <f t="shared" si="19"/>
        <v>0</v>
      </c>
      <c r="AH113" s="389">
        <f t="shared" si="19"/>
        <v>0</v>
      </c>
      <c r="AI113" s="389">
        <f t="shared" si="19"/>
        <v>0</v>
      </c>
      <c r="AJ113" s="389">
        <f t="shared" si="19"/>
        <v>0</v>
      </c>
      <c r="AK113" s="389">
        <f t="shared" si="19"/>
        <v>0</v>
      </c>
      <c r="AL113" s="389">
        <f t="shared" si="21"/>
        <v>0</v>
      </c>
      <c r="AM113" s="389">
        <f t="shared" si="21"/>
        <v>0</v>
      </c>
      <c r="AN113" s="389">
        <f t="shared" si="21"/>
        <v>0</v>
      </c>
      <c r="AO113" s="389">
        <f t="shared" si="21"/>
        <v>0</v>
      </c>
      <c r="AP113" s="389">
        <f t="shared" si="21"/>
        <v>0</v>
      </c>
      <c r="AQ113" s="389"/>
      <c r="AR113" s="389"/>
    </row>
    <row r="114" spans="1:44" ht="24" hidden="1" x14ac:dyDescent="0.2">
      <c r="A114" s="388" t="str">
        <f t="shared" si="22"/>
        <v>[denumire activ corporal/necorporal]</v>
      </c>
      <c r="B114" s="483">
        <f>IF(AND(C$9&gt;0,C$9&lt;=$E$62),N(MOD(C$9,$D82+1)=0)*$C82,0)</f>
        <v>0</v>
      </c>
      <c r="C114" s="483">
        <f>IF(AND(D$9&gt;0,D$9&lt;=$E$62),N(MOD(D$9,$D82+1)=0)*$C82,0)</f>
        <v>0</v>
      </c>
      <c r="D114" s="483">
        <f t="shared" si="24"/>
        <v>0</v>
      </c>
      <c r="E114" s="483">
        <f t="shared" si="24"/>
        <v>0</v>
      </c>
      <c r="F114" s="483">
        <f t="shared" si="24"/>
        <v>0</v>
      </c>
      <c r="G114" s="483">
        <f t="shared" si="24"/>
        <v>0</v>
      </c>
      <c r="H114" s="483">
        <f t="shared" si="24"/>
        <v>0</v>
      </c>
      <c r="I114" s="483">
        <f t="shared" si="24"/>
        <v>0</v>
      </c>
      <c r="J114" s="483">
        <f t="shared" si="24"/>
        <v>0</v>
      </c>
      <c r="K114" s="483">
        <f t="shared" si="24"/>
        <v>0</v>
      </c>
      <c r="L114" s="483">
        <f t="shared" si="24"/>
        <v>0</v>
      </c>
      <c r="M114" s="483">
        <f t="shared" si="24"/>
        <v>0</v>
      </c>
      <c r="N114" s="483">
        <f t="shared" si="24"/>
        <v>0</v>
      </c>
      <c r="O114" s="483">
        <f t="shared" si="24"/>
        <v>0</v>
      </c>
      <c r="P114" s="483">
        <f t="shared" si="24"/>
        <v>0</v>
      </c>
      <c r="Q114" s="483">
        <f t="shared" si="24"/>
        <v>0</v>
      </c>
      <c r="R114" s="483">
        <f t="shared" si="24"/>
        <v>0</v>
      </c>
      <c r="S114" s="483">
        <f t="shared" si="24"/>
        <v>0</v>
      </c>
      <c r="T114" s="483">
        <f t="shared" si="24"/>
        <v>0</v>
      </c>
      <c r="U114" s="484">
        <f t="shared" si="23"/>
        <v>0</v>
      </c>
      <c r="V114" s="484">
        <f t="shared" si="23"/>
        <v>0</v>
      </c>
      <c r="W114" s="484">
        <f t="shared" si="23"/>
        <v>0</v>
      </c>
      <c r="X114" s="484">
        <f t="shared" si="23"/>
        <v>0</v>
      </c>
      <c r="Y114" s="484">
        <f t="shared" si="23"/>
        <v>0</v>
      </c>
      <c r="Z114" s="484">
        <f t="shared" si="23"/>
        <v>0</v>
      </c>
      <c r="AA114" s="484">
        <f t="shared" si="23"/>
        <v>0</v>
      </c>
      <c r="AB114" s="484">
        <f t="shared" si="19"/>
        <v>0</v>
      </c>
      <c r="AC114" s="484">
        <f t="shared" si="19"/>
        <v>0</v>
      </c>
      <c r="AD114" s="484">
        <f t="shared" si="19"/>
        <v>0</v>
      </c>
      <c r="AE114" s="484">
        <f t="shared" si="19"/>
        <v>0</v>
      </c>
      <c r="AF114" s="484">
        <f t="shared" si="19"/>
        <v>0</v>
      </c>
      <c r="AG114" s="484">
        <f t="shared" si="19"/>
        <v>0</v>
      </c>
      <c r="AH114" s="484">
        <f t="shared" si="19"/>
        <v>0</v>
      </c>
      <c r="AI114" s="484">
        <f t="shared" si="19"/>
        <v>0</v>
      </c>
      <c r="AJ114" s="484">
        <f t="shared" si="19"/>
        <v>0</v>
      </c>
      <c r="AK114" s="484">
        <f t="shared" si="19"/>
        <v>0</v>
      </c>
      <c r="AL114" s="484">
        <f t="shared" si="21"/>
        <v>0</v>
      </c>
      <c r="AM114" s="484">
        <f t="shared" si="21"/>
        <v>0</v>
      </c>
      <c r="AN114" s="484">
        <f t="shared" si="21"/>
        <v>0</v>
      </c>
      <c r="AO114" s="484">
        <f t="shared" si="21"/>
        <v>0</v>
      </c>
      <c r="AP114" s="484">
        <f t="shared" si="21"/>
        <v>0</v>
      </c>
      <c r="AQ114" s="484"/>
      <c r="AR114" s="484"/>
    </row>
    <row r="115" spans="1:44" ht="24" hidden="1" x14ac:dyDescent="0.2">
      <c r="A115" s="388" t="str">
        <f t="shared" si="22"/>
        <v>[denumire activ corporal/necorporal]</v>
      </c>
      <c r="B115" s="483">
        <f>IF(AND(C$9&gt;0,C$9&lt;=$E$62),N(MOD(C$9,$D83+1)=0)*$C83,0)</f>
        <v>0</v>
      </c>
      <c r="C115" s="483">
        <f>IF(AND(D$9&gt;0,D$9&lt;=$E$62),N(MOD(D$9,$D83+1)=0)*$C83,0)</f>
        <v>0</v>
      </c>
      <c r="D115" s="483">
        <f t="shared" si="24"/>
        <v>0</v>
      </c>
      <c r="E115" s="483">
        <f t="shared" si="24"/>
        <v>0</v>
      </c>
      <c r="F115" s="483">
        <f t="shared" si="24"/>
        <v>0</v>
      </c>
      <c r="G115" s="483">
        <f t="shared" si="24"/>
        <v>0</v>
      </c>
      <c r="H115" s="483">
        <f t="shared" si="24"/>
        <v>0</v>
      </c>
      <c r="I115" s="483">
        <f t="shared" si="24"/>
        <v>0</v>
      </c>
      <c r="J115" s="483">
        <f t="shared" si="24"/>
        <v>0</v>
      </c>
      <c r="K115" s="483">
        <f t="shared" si="24"/>
        <v>0</v>
      </c>
      <c r="L115" s="483">
        <f t="shared" si="24"/>
        <v>0</v>
      </c>
      <c r="M115" s="483">
        <f t="shared" si="24"/>
        <v>0</v>
      </c>
      <c r="N115" s="483">
        <f t="shared" si="24"/>
        <v>0</v>
      </c>
      <c r="O115" s="483">
        <f t="shared" si="24"/>
        <v>0</v>
      </c>
      <c r="P115" s="483">
        <f t="shared" si="24"/>
        <v>0</v>
      </c>
      <c r="Q115" s="483">
        <f t="shared" si="24"/>
        <v>0</v>
      </c>
      <c r="R115" s="483">
        <f t="shared" si="24"/>
        <v>0</v>
      </c>
      <c r="S115" s="483">
        <f t="shared" si="24"/>
        <v>0</v>
      </c>
      <c r="T115" s="483">
        <f t="shared" si="24"/>
        <v>0</v>
      </c>
      <c r="U115" s="484">
        <f t="shared" si="23"/>
        <v>0</v>
      </c>
      <c r="V115" s="484">
        <f t="shared" si="23"/>
        <v>0</v>
      </c>
      <c r="W115" s="484">
        <f t="shared" si="23"/>
        <v>0</v>
      </c>
      <c r="X115" s="484">
        <f t="shared" si="23"/>
        <v>0</v>
      </c>
      <c r="Y115" s="484">
        <f t="shared" si="23"/>
        <v>0</v>
      </c>
      <c r="Z115" s="484">
        <f t="shared" si="23"/>
        <v>0</v>
      </c>
      <c r="AA115" s="484">
        <f t="shared" si="23"/>
        <v>0</v>
      </c>
      <c r="AB115" s="484">
        <f t="shared" si="21"/>
        <v>0</v>
      </c>
      <c r="AC115" s="484">
        <f t="shared" si="21"/>
        <v>0</v>
      </c>
      <c r="AD115" s="484">
        <f t="shared" si="21"/>
        <v>0</v>
      </c>
      <c r="AE115" s="484">
        <f t="shared" si="21"/>
        <v>0</v>
      </c>
      <c r="AF115" s="484">
        <f t="shared" si="21"/>
        <v>0</v>
      </c>
      <c r="AG115" s="484">
        <f t="shared" si="21"/>
        <v>0</v>
      </c>
      <c r="AH115" s="484">
        <f t="shared" si="21"/>
        <v>0</v>
      </c>
      <c r="AI115" s="484">
        <f t="shared" si="21"/>
        <v>0</v>
      </c>
      <c r="AJ115" s="484">
        <f t="shared" si="21"/>
        <v>0</v>
      </c>
      <c r="AK115" s="484">
        <f t="shared" si="21"/>
        <v>0</v>
      </c>
      <c r="AL115" s="484">
        <f t="shared" si="21"/>
        <v>0</v>
      </c>
      <c r="AM115" s="484">
        <f t="shared" si="21"/>
        <v>0</v>
      </c>
      <c r="AN115" s="484">
        <f t="shared" si="21"/>
        <v>0</v>
      </c>
      <c r="AO115" s="484">
        <f t="shared" si="21"/>
        <v>0</v>
      </c>
      <c r="AP115" s="484">
        <f t="shared" si="21"/>
        <v>0</v>
      </c>
      <c r="AQ115" s="484"/>
      <c r="AR115" s="484"/>
    </row>
    <row r="116" spans="1:44" ht="24" hidden="1" x14ac:dyDescent="0.2">
      <c r="A116" s="388" t="str">
        <f t="shared" si="22"/>
        <v>[denumire activ corporal/necorporal]</v>
      </c>
      <c r="B116" s="483">
        <f t="shared" ref="B116:N131" si="25">IF(AND(C$9&gt;0,C$9&lt;=$E$62),N(MOD(C$9,$D84+1)=0)*$C84,0)</f>
        <v>0</v>
      </c>
      <c r="C116" s="483">
        <f t="shared" si="25"/>
        <v>0</v>
      </c>
      <c r="D116" s="483">
        <f t="shared" si="24"/>
        <v>0</v>
      </c>
      <c r="E116" s="483">
        <f t="shared" si="24"/>
        <v>0</v>
      </c>
      <c r="F116" s="483">
        <f t="shared" si="24"/>
        <v>0</v>
      </c>
      <c r="G116" s="483">
        <f t="shared" si="24"/>
        <v>0</v>
      </c>
      <c r="H116" s="483">
        <f t="shared" si="24"/>
        <v>0</v>
      </c>
      <c r="I116" s="483">
        <f t="shared" si="24"/>
        <v>0</v>
      </c>
      <c r="J116" s="483">
        <f t="shared" si="24"/>
        <v>0</v>
      </c>
      <c r="K116" s="483">
        <f t="shared" si="24"/>
        <v>0</v>
      </c>
      <c r="L116" s="483">
        <f t="shared" si="24"/>
        <v>0</v>
      </c>
      <c r="M116" s="483">
        <f t="shared" si="24"/>
        <v>0</v>
      </c>
      <c r="N116" s="483">
        <f t="shared" si="24"/>
        <v>0</v>
      </c>
      <c r="O116" s="483">
        <f t="shared" si="24"/>
        <v>0</v>
      </c>
      <c r="P116" s="483">
        <f t="shared" si="24"/>
        <v>0</v>
      </c>
      <c r="Q116" s="483">
        <f t="shared" si="24"/>
        <v>0</v>
      </c>
      <c r="R116" s="483">
        <f t="shared" si="24"/>
        <v>0</v>
      </c>
      <c r="S116" s="483">
        <f t="shared" si="24"/>
        <v>0</v>
      </c>
      <c r="T116" s="483">
        <f t="shared" si="23"/>
        <v>0</v>
      </c>
      <c r="U116" s="484">
        <f t="shared" si="23"/>
        <v>0</v>
      </c>
      <c r="V116" s="484">
        <f t="shared" si="23"/>
        <v>0</v>
      </c>
      <c r="W116" s="484">
        <f t="shared" si="23"/>
        <v>0</v>
      </c>
      <c r="X116" s="484">
        <f t="shared" si="23"/>
        <v>0</v>
      </c>
      <c r="Y116" s="484">
        <f t="shared" si="23"/>
        <v>0</v>
      </c>
      <c r="Z116" s="484">
        <f t="shared" si="23"/>
        <v>0</v>
      </c>
      <c r="AA116" s="484">
        <f t="shared" si="23"/>
        <v>0</v>
      </c>
      <c r="AB116" s="484">
        <f t="shared" si="21"/>
        <v>0</v>
      </c>
      <c r="AC116" s="484">
        <f t="shared" si="21"/>
        <v>0</v>
      </c>
      <c r="AD116" s="484">
        <f t="shared" si="21"/>
        <v>0</v>
      </c>
      <c r="AE116" s="484">
        <f t="shared" si="21"/>
        <v>0</v>
      </c>
      <c r="AF116" s="484">
        <f t="shared" si="21"/>
        <v>0</v>
      </c>
      <c r="AG116" s="484">
        <f t="shared" si="21"/>
        <v>0</v>
      </c>
      <c r="AH116" s="484">
        <f t="shared" si="21"/>
        <v>0</v>
      </c>
      <c r="AI116" s="484">
        <f t="shared" si="21"/>
        <v>0</v>
      </c>
      <c r="AJ116" s="484">
        <f t="shared" si="21"/>
        <v>0</v>
      </c>
      <c r="AK116" s="484">
        <f t="shared" si="21"/>
        <v>0</v>
      </c>
      <c r="AL116" s="484">
        <f t="shared" si="21"/>
        <v>0</v>
      </c>
      <c r="AM116" s="484">
        <f t="shared" si="21"/>
        <v>0</v>
      </c>
      <c r="AN116" s="484">
        <f t="shared" si="21"/>
        <v>0</v>
      </c>
      <c r="AO116" s="484">
        <f t="shared" si="21"/>
        <v>0</v>
      </c>
      <c r="AP116" s="484">
        <f t="shared" si="21"/>
        <v>0</v>
      </c>
      <c r="AQ116" s="484"/>
      <c r="AR116" s="484"/>
    </row>
    <row r="117" spans="1:44" ht="24" hidden="1" x14ac:dyDescent="0.2">
      <c r="A117" s="388" t="str">
        <f t="shared" si="22"/>
        <v>[denumire activ corporal/necorporal]</v>
      </c>
      <c r="B117" s="483">
        <f t="shared" si="25"/>
        <v>0</v>
      </c>
      <c r="C117" s="483">
        <f t="shared" si="25"/>
        <v>0</v>
      </c>
      <c r="D117" s="483">
        <f t="shared" si="24"/>
        <v>0</v>
      </c>
      <c r="E117" s="483">
        <f t="shared" si="24"/>
        <v>0</v>
      </c>
      <c r="F117" s="483">
        <f t="shared" si="24"/>
        <v>0</v>
      </c>
      <c r="G117" s="483">
        <f t="shared" si="24"/>
        <v>0</v>
      </c>
      <c r="H117" s="483">
        <f t="shared" si="24"/>
        <v>0</v>
      </c>
      <c r="I117" s="483">
        <f t="shared" si="24"/>
        <v>0</v>
      </c>
      <c r="J117" s="483">
        <f t="shared" si="24"/>
        <v>0</v>
      </c>
      <c r="K117" s="483">
        <f t="shared" si="24"/>
        <v>0</v>
      </c>
      <c r="L117" s="483">
        <f t="shared" si="24"/>
        <v>0</v>
      </c>
      <c r="M117" s="483">
        <f t="shared" si="24"/>
        <v>0</v>
      </c>
      <c r="N117" s="483">
        <f t="shared" si="24"/>
        <v>0</v>
      </c>
      <c r="O117" s="483">
        <f t="shared" si="24"/>
        <v>0</v>
      </c>
      <c r="P117" s="483">
        <f t="shared" si="24"/>
        <v>0</v>
      </c>
      <c r="Q117" s="483">
        <f t="shared" si="24"/>
        <v>0</v>
      </c>
      <c r="R117" s="483">
        <f t="shared" si="24"/>
        <v>0</v>
      </c>
      <c r="S117" s="483">
        <f t="shared" si="24"/>
        <v>0</v>
      </c>
      <c r="T117" s="483">
        <f t="shared" si="23"/>
        <v>0</v>
      </c>
      <c r="U117" s="484">
        <f t="shared" si="23"/>
        <v>0</v>
      </c>
      <c r="V117" s="484">
        <f t="shared" si="23"/>
        <v>0</v>
      </c>
      <c r="W117" s="484">
        <f t="shared" si="23"/>
        <v>0</v>
      </c>
      <c r="X117" s="484">
        <f t="shared" si="23"/>
        <v>0</v>
      </c>
      <c r="Y117" s="484">
        <f t="shared" si="23"/>
        <v>0</v>
      </c>
      <c r="Z117" s="484">
        <f t="shared" si="23"/>
        <v>0</v>
      </c>
      <c r="AA117" s="484">
        <f t="shared" si="23"/>
        <v>0</v>
      </c>
      <c r="AB117" s="484">
        <f t="shared" si="21"/>
        <v>0</v>
      </c>
      <c r="AC117" s="484">
        <f t="shared" si="21"/>
        <v>0</v>
      </c>
      <c r="AD117" s="484">
        <f t="shared" si="21"/>
        <v>0</v>
      </c>
      <c r="AE117" s="484">
        <f t="shared" si="21"/>
        <v>0</v>
      </c>
      <c r="AF117" s="484">
        <f t="shared" si="21"/>
        <v>0</v>
      </c>
      <c r="AG117" s="484">
        <f t="shared" si="21"/>
        <v>0</v>
      </c>
      <c r="AH117" s="484">
        <f t="shared" si="21"/>
        <v>0</v>
      </c>
      <c r="AI117" s="484">
        <f t="shared" si="21"/>
        <v>0</v>
      </c>
      <c r="AJ117" s="484">
        <f t="shared" si="21"/>
        <v>0</v>
      </c>
      <c r="AK117" s="484">
        <f t="shared" si="21"/>
        <v>0</v>
      </c>
      <c r="AL117" s="484">
        <f t="shared" si="21"/>
        <v>0</v>
      </c>
      <c r="AM117" s="484">
        <f t="shared" si="21"/>
        <v>0</v>
      </c>
      <c r="AN117" s="484">
        <f t="shared" si="21"/>
        <v>0</v>
      </c>
      <c r="AO117" s="484">
        <f t="shared" si="21"/>
        <v>0</v>
      </c>
      <c r="AP117" s="484">
        <f t="shared" si="21"/>
        <v>0</v>
      </c>
      <c r="AQ117" s="484"/>
      <c r="AR117" s="484"/>
    </row>
    <row r="118" spans="1:44" ht="24" hidden="1" x14ac:dyDescent="0.2">
      <c r="A118" s="388" t="str">
        <f t="shared" si="22"/>
        <v>[denumire activ corporal/necorporal]</v>
      </c>
      <c r="B118" s="483">
        <f t="shared" si="25"/>
        <v>0</v>
      </c>
      <c r="C118" s="483">
        <f t="shared" si="25"/>
        <v>0</v>
      </c>
      <c r="D118" s="483">
        <f t="shared" si="24"/>
        <v>0</v>
      </c>
      <c r="E118" s="483">
        <f t="shared" si="24"/>
        <v>0</v>
      </c>
      <c r="F118" s="483">
        <f t="shared" si="24"/>
        <v>0</v>
      </c>
      <c r="G118" s="483">
        <f t="shared" si="24"/>
        <v>0</v>
      </c>
      <c r="H118" s="483">
        <f t="shared" si="24"/>
        <v>0</v>
      </c>
      <c r="I118" s="483">
        <f t="shared" si="24"/>
        <v>0</v>
      </c>
      <c r="J118" s="483">
        <f t="shared" si="24"/>
        <v>0</v>
      </c>
      <c r="K118" s="483">
        <f t="shared" si="24"/>
        <v>0</v>
      </c>
      <c r="L118" s="483">
        <f t="shared" si="24"/>
        <v>0</v>
      </c>
      <c r="M118" s="483">
        <f t="shared" si="24"/>
        <v>0</v>
      </c>
      <c r="N118" s="483">
        <f t="shared" si="24"/>
        <v>0</v>
      </c>
      <c r="O118" s="483">
        <f t="shared" si="24"/>
        <v>0</v>
      </c>
      <c r="P118" s="483">
        <f t="shared" si="24"/>
        <v>0</v>
      </c>
      <c r="Q118" s="483">
        <f t="shared" si="24"/>
        <v>0</v>
      </c>
      <c r="R118" s="483">
        <f t="shared" si="24"/>
        <v>0</v>
      </c>
      <c r="S118" s="483">
        <f t="shared" si="24"/>
        <v>0</v>
      </c>
      <c r="T118" s="483">
        <f t="shared" si="23"/>
        <v>0</v>
      </c>
      <c r="U118" s="484">
        <f t="shared" si="23"/>
        <v>0</v>
      </c>
      <c r="V118" s="484">
        <f t="shared" si="23"/>
        <v>0</v>
      </c>
      <c r="W118" s="484">
        <f t="shared" si="23"/>
        <v>0</v>
      </c>
      <c r="X118" s="484">
        <f t="shared" si="23"/>
        <v>0</v>
      </c>
      <c r="Y118" s="484">
        <f t="shared" si="23"/>
        <v>0</v>
      </c>
      <c r="Z118" s="484">
        <f t="shared" si="23"/>
        <v>0</v>
      </c>
      <c r="AA118" s="484">
        <f t="shared" si="23"/>
        <v>0</v>
      </c>
      <c r="AB118" s="484">
        <f t="shared" si="21"/>
        <v>0</v>
      </c>
      <c r="AC118" s="484">
        <f t="shared" si="21"/>
        <v>0</v>
      </c>
      <c r="AD118" s="484">
        <f t="shared" si="21"/>
        <v>0</v>
      </c>
      <c r="AE118" s="484">
        <f t="shared" si="21"/>
        <v>0</v>
      </c>
      <c r="AF118" s="484">
        <f t="shared" si="21"/>
        <v>0</v>
      </c>
      <c r="AG118" s="484">
        <f t="shared" si="21"/>
        <v>0</v>
      </c>
      <c r="AH118" s="484">
        <f t="shared" si="21"/>
        <v>0</v>
      </c>
      <c r="AI118" s="484">
        <f t="shared" si="21"/>
        <v>0</v>
      </c>
      <c r="AJ118" s="484">
        <f t="shared" si="21"/>
        <v>0</v>
      </c>
      <c r="AK118" s="484">
        <f t="shared" si="21"/>
        <v>0</v>
      </c>
      <c r="AL118" s="484">
        <f t="shared" si="21"/>
        <v>0</v>
      </c>
      <c r="AM118" s="484">
        <f t="shared" si="21"/>
        <v>0</v>
      </c>
      <c r="AN118" s="484">
        <f t="shared" si="21"/>
        <v>0</v>
      </c>
      <c r="AO118" s="484">
        <f t="shared" si="21"/>
        <v>0</v>
      </c>
      <c r="AP118" s="484">
        <f t="shared" si="21"/>
        <v>0</v>
      </c>
      <c r="AQ118" s="484"/>
      <c r="AR118" s="484"/>
    </row>
    <row r="119" spans="1:44" ht="24" hidden="1" x14ac:dyDescent="0.2">
      <c r="A119" s="388" t="str">
        <f t="shared" si="22"/>
        <v>[denumire activ corporal/necorporal]</v>
      </c>
      <c r="B119" s="483">
        <f t="shared" si="25"/>
        <v>0</v>
      </c>
      <c r="C119" s="483">
        <f t="shared" si="25"/>
        <v>0</v>
      </c>
      <c r="D119" s="483">
        <f t="shared" si="24"/>
        <v>0</v>
      </c>
      <c r="E119" s="483">
        <f t="shared" si="24"/>
        <v>0</v>
      </c>
      <c r="F119" s="483">
        <f t="shared" si="24"/>
        <v>0</v>
      </c>
      <c r="G119" s="483">
        <f t="shared" si="24"/>
        <v>0</v>
      </c>
      <c r="H119" s="483">
        <f t="shared" si="24"/>
        <v>0</v>
      </c>
      <c r="I119" s="483">
        <f t="shared" si="24"/>
        <v>0</v>
      </c>
      <c r="J119" s="483">
        <f t="shared" si="24"/>
        <v>0</v>
      </c>
      <c r="K119" s="483">
        <f t="shared" si="24"/>
        <v>0</v>
      </c>
      <c r="L119" s="483">
        <f t="shared" si="24"/>
        <v>0</v>
      </c>
      <c r="M119" s="483">
        <f t="shared" si="24"/>
        <v>0</v>
      </c>
      <c r="N119" s="483">
        <f t="shared" si="24"/>
        <v>0</v>
      </c>
      <c r="O119" s="483">
        <f t="shared" si="24"/>
        <v>0</v>
      </c>
      <c r="P119" s="483">
        <f t="shared" si="24"/>
        <v>0</v>
      </c>
      <c r="Q119" s="483">
        <f t="shared" si="24"/>
        <v>0</v>
      </c>
      <c r="R119" s="483">
        <f t="shared" si="24"/>
        <v>0</v>
      </c>
      <c r="S119" s="483">
        <f t="shared" si="24"/>
        <v>0</v>
      </c>
      <c r="T119" s="483">
        <f t="shared" si="23"/>
        <v>0</v>
      </c>
      <c r="U119" s="484">
        <f t="shared" si="23"/>
        <v>0</v>
      </c>
      <c r="V119" s="484">
        <f t="shared" si="23"/>
        <v>0</v>
      </c>
      <c r="W119" s="484">
        <f t="shared" si="23"/>
        <v>0</v>
      </c>
      <c r="X119" s="484">
        <f t="shared" si="23"/>
        <v>0</v>
      </c>
      <c r="Y119" s="484">
        <f t="shared" si="23"/>
        <v>0</v>
      </c>
      <c r="Z119" s="484">
        <f t="shared" si="23"/>
        <v>0</v>
      </c>
      <c r="AA119" s="484">
        <f t="shared" si="23"/>
        <v>0</v>
      </c>
      <c r="AB119" s="484">
        <f t="shared" si="21"/>
        <v>0</v>
      </c>
      <c r="AC119" s="484">
        <f t="shared" si="21"/>
        <v>0</v>
      </c>
      <c r="AD119" s="484">
        <f t="shared" si="21"/>
        <v>0</v>
      </c>
      <c r="AE119" s="484">
        <f t="shared" si="21"/>
        <v>0</v>
      </c>
      <c r="AF119" s="484">
        <f t="shared" si="21"/>
        <v>0</v>
      </c>
      <c r="AG119" s="484">
        <f t="shared" si="21"/>
        <v>0</v>
      </c>
      <c r="AH119" s="484">
        <f t="shared" si="21"/>
        <v>0</v>
      </c>
      <c r="AI119" s="484">
        <f t="shared" si="21"/>
        <v>0</v>
      </c>
      <c r="AJ119" s="484">
        <f t="shared" si="21"/>
        <v>0</v>
      </c>
      <c r="AK119" s="484">
        <f t="shared" si="21"/>
        <v>0</v>
      </c>
      <c r="AL119" s="484">
        <f t="shared" si="21"/>
        <v>0</v>
      </c>
      <c r="AM119" s="484">
        <f t="shared" si="21"/>
        <v>0</v>
      </c>
      <c r="AN119" s="484">
        <f t="shared" si="21"/>
        <v>0</v>
      </c>
      <c r="AO119" s="484">
        <f t="shared" si="21"/>
        <v>0</v>
      </c>
      <c r="AP119" s="484">
        <f t="shared" si="21"/>
        <v>0</v>
      </c>
      <c r="AQ119" s="484"/>
      <c r="AR119" s="484"/>
    </row>
    <row r="120" spans="1:44" ht="24" hidden="1" x14ac:dyDescent="0.2">
      <c r="A120" s="388" t="str">
        <f t="shared" si="22"/>
        <v>[denumire activ corporal/necorporal]</v>
      </c>
      <c r="B120" s="483">
        <f t="shared" si="25"/>
        <v>0</v>
      </c>
      <c r="C120" s="483">
        <f t="shared" si="25"/>
        <v>0</v>
      </c>
      <c r="D120" s="483">
        <f t="shared" si="24"/>
        <v>0</v>
      </c>
      <c r="E120" s="483">
        <f t="shared" si="24"/>
        <v>0</v>
      </c>
      <c r="F120" s="483">
        <f t="shared" si="24"/>
        <v>0</v>
      </c>
      <c r="G120" s="483">
        <f t="shared" si="24"/>
        <v>0</v>
      </c>
      <c r="H120" s="483">
        <f t="shared" si="24"/>
        <v>0</v>
      </c>
      <c r="I120" s="483">
        <f t="shared" si="24"/>
        <v>0</v>
      </c>
      <c r="J120" s="483">
        <f t="shared" si="24"/>
        <v>0</v>
      </c>
      <c r="K120" s="483">
        <f t="shared" si="24"/>
        <v>0</v>
      </c>
      <c r="L120" s="483">
        <f t="shared" si="24"/>
        <v>0</v>
      </c>
      <c r="M120" s="483">
        <f t="shared" si="24"/>
        <v>0</v>
      </c>
      <c r="N120" s="483">
        <f t="shared" si="24"/>
        <v>0</v>
      </c>
      <c r="O120" s="483">
        <f t="shared" si="24"/>
        <v>0</v>
      </c>
      <c r="P120" s="483">
        <f t="shared" si="24"/>
        <v>0</v>
      </c>
      <c r="Q120" s="483">
        <f t="shared" si="24"/>
        <v>0</v>
      </c>
      <c r="R120" s="483">
        <f t="shared" si="24"/>
        <v>0</v>
      </c>
      <c r="S120" s="483">
        <f t="shared" si="24"/>
        <v>0</v>
      </c>
      <c r="T120" s="483">
        <f t="shared" si="23"/>
        <v>0</v>
      </c>
      <c r="U120" s="484">
        <f t="shared" si="23"/>
        <v>0</v>
      </c>
      <c r="V120" s="484">
        <f t="shared" si="23"/>
        <v>0</v>
      </c>
      <c r="W120" s="484">
        <f t="shared" si="23"/>
        <v>0</v>
      </c>
      <c r="X120" s="484">
        <f t="shared" si="23"/>
        <v>0</v>
      </c>
      <c r="Y120" s="484">
        <f t="shared" si="23"/>
        <v>0</v>
      </c>
      <c r="Z120" s="484">
        <f t="shared" si="23"/>
        <v>0</v>
      </c>
      <c r="AA120" s="484">
        <f t="shared" si="23"/>
        <v>0</v>
      </c>
      <c r="AB120" s="484">
        <f t="shared" si="21"/>
        <v>0</v>
      </c>
      <c r="AC120" s="484">
        <f t="shared" si="21"/>
        <v>0</v>
      </c>
      <c r="AD120" s="484">
        <f t="shared" si="21"/>
        <v>0</v>
      </c>
      <c r="AE120" s="484">
        <f t="shared" si="21"/>
        <v>0</v>
      </c>
      <c r="AF120" s="484">
        <f t="shared" si="21"/>
        <v>0</v>
      </c>
      <c r="AG120" s="484">
        <f t="shared" si="21"/>
        <v>0</v>
      </c>
      <c r="AH120" s="484">
        <f t="shared" si="21"/>
        <v>0</v>
      </c>
      <c r="AI120" s="484">
        <f t="shared" si="21"/>
        <v>0</v>
      </c>
      <c r="AJ120" s="484">
        <f t="shared" si="21"/>
        <v>0</v>
      </c>
      <c r="AK120" s="484">
        <f t="shared" si="21"/>
        <v>0</v>
      </c>
      <c r="AL120" s="484">
        <f t="shared" si="21"/>
        <v>0</v>
      </c>
      <c r="AM120" s="484">
        <f t="shared" si="21"/>
        <v>0</v>
      </c>
      <c r="AN120" s="484">
        <f t="shared" si="21"/>
        <v>0</v>
      </c>
      <c r="AO120" s="484">
        <f t="shared" si="21"/>
        <v>0</v>
      </c>
      <c r="AP120" s="484">
        <f t="shared" si="21"/>
        <v>0</v>
      </c>
      <c r="AQ120" s="484"/>
      <c r="AR120" s="484"/>
    </row>
    <row r="121" spans="1:44" ht="24" hidden="1" x14ac:dyDescent="0.2">
      <c r="A121" s="388" t="str">
        <f t="shared" si="22"/>
        <v>[denumire activ corporal/necorporal]</v>
      </c>
      <c r="B121" s="483">
        <f t="shared" si="25"/>
        <v>0</v>
      </c>
      <c r="C121" s="483">
        <f t="shared" si="25"/>
        <v>0</v>
      </c>
      <c r="D121" s="483">
        <f t="shared" si="24"/>
        <v>0</v>
      </c>
      <c r="E121" s="483">
        <f t="shared" si="24"/>
        <v>0</v>
      </c>
      <c r="F121" s="483">
        <f t="shared" si="24"/>
        <v>0</v>
      </c>
      <c r="G121" s="483">
        <f t="shared" si="24"/>
        <v>0</v>
      </c>
      <c r="H121" s="483">
        <f t="shared" si="24"/>
        <v>0</v>
      </c>
      <c r="I121" s="483">
        <f t="shared" si="24"/>
        <v>0</v>
      </c>
      <c r="J121" s="483">
        <f t="shared" si="24"/>
        <v>0</v>
      </c>
      <c r="K121" s="483">
        <f t="shared" si="24"/>
        <v>0</v>
      </c>
      <c r="L121" s="483">
        <f t="shared" si="24"/>
        <v>0</v>
      </c>
      <c r="M121" s="483">
        <f t="shared" si="24"/>
        <v>0</v>
      </c>
      <c r="N121" s="483">
        <f t="shared" si="24"/>
        <v>0</v>
      </c>
      <c r="O121" s="483">
        <f t="shared" si="24"/>
        <v>0</v>
      </c>
      <c r="P121" s="483">
        <f t="shared" si="24"/>
        <v>0</v>
      </c>
      <c r="Q121" s="483">
        <f t="shared" si="24"/>
        <v>0</v>
      </c>
      <c r="R121" s="483">
        <f t="shared" si="24"/>
        <v>0</v>
      </c>
      <c r="S121" s="483">
        <f t="shared" si="24"/>
        <v>0</v>
      </c>
      <c r="T121" s="483">
        <f t="shared" si="23"/>
        <v>0</v>
      </c>
      <c r="U121" s="484">
        <f t="shared" si="23"/>
        <v>0</v>
      </c>
      <c r="V121" s="484">
        <f t="shared" si="23"/>
        <v>0</v>
      </c>
      <c r="W121" s="484">
        <f t="shared" si="23"/>
        <v>0</v>
      </c>
      <c r="X121" s="484">
        <f t="shared" si="23"/>
        <v>0</v>
      </c>
      <c r="Y121" s="484">
        <f t="shared" si="23"/>
        <v>0</v>
      </c>
      <c r="Z121" s="484">
        <f t="shared" si="23"/>
        <v>0</v>
      </c>
      <c r="AA121" s="484">
        <f t="shared" si="23"/>
        <v>0</v>
      </c>
      <c r="AB121" s="484">
        <f t="shared" si="23"/>
        <v>0</v>
      </c>
      <c r="AC121" s="484">
        <f t="shared" si="23"/>
        <v>0</v>
      </c>
      <c r="AD121" s="484">
        <f t="shared" si="23"/>
        <v>0</v>
      </c>
      <c r="AE121" s="484">
        <f t="shared" si="23"/>
        <v>0</v>
      </c>
      <c r="AF121" s="484">
        <f t="shared" si="23"/>
        <v>0</v>
      </c>
      <c r="AG121" s="484">
        <f t="shared" si="23"/>
        <v>0</v>
      </c>
      <c r="AH121" s="484">
        <f t="shared" si="23"/>
        <v>0</v>
      </c>
      <c r="AI121" s="484">
        <f t="shared" si="23"/>
        <v>0</v>
      </c>
      <c r="AJ121" s="484">
        <f t="shared" ref="AJ121:AP124" si="26">IF(AND(AK$9&gt;0,AK$9&lt;=$E$62),N(MOD(AK$9,$D89+1)=0)*$C89,0)</f>
        <v>0</v>
      </c>
      <c r="AK121" s="484">
        <f t="shared" si="26"/>
        <v>0</v>
      </c>
      <c r="AL121" s="484">
        <f t="shared" si="26"/>
        <v>0</v>
      </c>
      <c r="AM121" s="484">
        <f t="shared" si="26"/>
        <v>0</v>
      </c>
      <c r="AN121" s="484">
        <f t="shared" si="26"/>
        <v>0</v>
      </c>
      <c r="AO121" s="484">
        <f t="shared" si="26"/>
        <v>0</v>
      </c>
      <c r="AP121" s="484">
        <f t="shared" si="26"/>
        <v>0</v>
      </c>
      <c r="AQ121" s="484"/>
      <c r="AR121" s="484"/>
    </row>
    <row r="122" spans="1:44" ht="24" hidden="1" x14ac:dyDescent="0.2">
      <c r="A122" s="388" t="str">
        <f t="shared" si="22"/>
        <v>[denumire activ corporal/necorporal]</v>
      </c>
      <c r="B122" s="483">
        <f t="shared" si="25"/>
        <v>0</v>
      </c>
      <c r="C122" s="483">
        <f t="shared" si="25"/>
        <v>0</v>
      </c>
      <c r="D122" s="483">
        <f t="shared" si="24"/>
        <v>0</v>
      </c>
      <c r="E122" s="483">
        <f t="shared" si="24"/>
        <v>0</v>
      </c>
      <c r="F122" s="483">
        <f t="shared" si="24"/>
        <v>0</v>
      </c>
      <c r="G122" s="483">
        <f t="shared" si="24"/>
        <v>0</v>
      </c>
      <c r="H122" s="483">
        <f t="shared" si="24"/>
        <v>0</v>
      </c>
      <c r="I122" s="483">
        <f t="shared" si="24"/>
        <v>0</v>
      </c>
      <c r="J122" s="483">
        <f t="shared" si="24"/>
        <v>0</v>
      </c>
      <c r="K122" s="483">
        <f t="shared" si="24"/>
        <v>0</v>
      </c>
      <c r="L122" s="483">
        <f t="shared" si="24"/>
        <v>0</v>
      </c>
      <c r="M122" s="483">
        <f t="shared" si="24"/>
        <v>0</v>
      </c>
      <c r="N122" s="483">
        <f t="shared" si="24"/>
        <v>0</v>
      </c>
      <c r="O122" s="483">
        <f t="shared" ref="O122:T124" si="27">IF(AND(P$9&gt;0,P$9&lt;=$E$62),N(MOD(P$9,$D90+1)=0)*$C90,0)</f>
        <v>0</v>
      </c>
      <c r="P122" s="483">
        <f t="shared" si="27"/>
        <v>0</v>
      </c>
      <c r="Q122" s="483">
        <f t="shared" si="27"/>
        <v>0</v>
      </c>
      <c r="R122" s="483">
        <f t="shared" si="27"/>
        <v>0</v>
      </c>
      <c r="S122" s="483">
        <f t="shared" si="27"/>
        <v>0</v>
      </c>
      <c r="T122" s="483">
        <f t="shared" si="27"/>
        <v>0</v>
      </c>
      <c r="U122" s="484">
        <f>IF(AND(V$9&gt;0,V$9&lt;=$E$62),N(MOD(V$9,$D90+1)=0)*$C90,0)</f>
        <v>0</v>
      </c>
      <c r="V122" s="484">
        <f t="shared" ref="V122:AA124" si="28">IF(AND(W$9&gt;0,W$9&lt;=$E$62),N(MOD(W$9,$D90+1)=0)*$C90,0)</f>
        <v>0</v>
      </c>
      <c r="W122" s="484">
        <f t="shared" si="28"/>
        <v>0</v>
      </c>
      <c r="X122" s="484">
        <f t="shared" si="28"/>
        <v>0</v>
      </c>
      <c r="Y122" s="484">
        <f t="shared" si="28"/>
        <v>0</v>
      </c>
      <c r="Z122" s="484">
        <f t="shared" si="28"/>
        <v>0</v>
      </c>
      <c r="AA122" s="484">
        <f t="shared" si="28"/>
        <v>0</v>
      </c>
      <c r="AB122" s="484">
        <f>IF(AND(AC$9&gt;0,AC$9&lt;=$E$62),N(MOD(AC$9,$D90+1)=0)*$C90,0)</f>
        <v>0</v>
      </c>
      <c r="AC122" s="484">
        <f t="shared" ref="AC122:AH124" si="29">IF(AND(AD$9&gt;0,AD$9&lt;=$E$62),N(MOD(AD$9,$D90+1)=0)*$C90,0)</f>
        <v>0</v>
      </c>
      <c r="AD122" s="484">
        <f t="shared" si="29"/>
        <v>0</v>
      </c>
      <c r="AE122" s="484">
        <f t="shared" si="29"/>
        <v>0</v>
      </c>
      <c r="AF122" s="484">
        <f t="shared" si="29"/>
        <v>0</v>
      </c>
      <c r="AG122" s="484">
        <f t="shared" si="29"/>
        <v>0</v>
      </c>
      <c r="AH122" s="484">
        <f t="shared" si="29"/>
        <v>0</v>
      </c>
      <c r="AI122" s="484">
        <f>IF(AND(AJ$9&gt;0,AJ$9&lt;=$E$62),N(MOD(AJ$9,$D90+1)=0)*$C90,0)</f>
        <v>0</v>
      </c>
      <c r="AJ122" s="484">
        <f t="shared" si="26"/>
        <v>0</v>
      </c>
      <c r="AK122" s="484">
        <f t="shared" si="26"/>
        <v>0</v>
      </c>
      <c r="AL122" s="484">
        <f t="shared" si="26"/>
        <v>0</v>
      </c>
      <c r="AM122" s="484">
        <f t="shared" si="26"/>
        <v>0</v>
      </c>
      <c r="AN122" s="484">
        <f t="shared" si="26"/>
        <v>0</v>
      </c>
      <c r="AO122" s="484">
        <f t="shared" si="26"/>
        <v>0</v>
      </c>
      <c r="AP122" s="484">
        <f>IF(AND(AQ$9&gt;0,AQ$9&lt;=$E$62),N(MOD(AQ$9,$D90+1)=0)*$C90,0)</f>
        <v>0</v>
      </c>
      <c r="AQ122" s="484"/>
      <c r="AR122" s="484"/>
    </row>
    <row r="123" spans="1:44" ht="24" hidden="1" x14ac:dyDescent="0.2">
      <c r="A123" s="388" t="str">
        <f t="shared" si="22"/>
        <v>[denumire activ corporal/necorporal]</v>
      </c>
      <c r="B123" s="483">
        <f t="shared" si="25"/>
        <v>0</v>
      </c>
      <c r="C123" s="483">
        <f t="shared" si="25"/>
        <v>0</v>
      </c>
      <c r="D123" s="483">
        <f t="shared" si="25"/>
        <v>0</v>
      </c>
      <c r="E123" s="483">
        <f t="shared" si="25"/>
        <v>0</v>
      </c>
      <c r="F123" s="483">
        <f t="shared" si="25"/>
        <v>0</v>
      </c>
      <c r="G123" s="483">
        <f t="shared" si="25"/>
        <v>0</v>
      </c>
      <c r="H123" s="483">
        <f t="shared" si="25"/>
        <v>0</v>
      </c>
      <c r="I123" s="483">
        <f t="shared" si="25"/>
        <v>0</v>
      </c>
      <c r="J123" s="483">
        <f t="shared" si="25"/>
        <v>0</v>
      </c>
      <c r="K123" s="483">
        <f t="shared" si="25"/>
        <v>0</v>
      </c>
      <c r="L123" s="483">
        <f t="shared" si="25"/>
        <v>0</v>
      </c>
      <c r="M123" s="483">
        <f t="shared" si="25"/>
        <v>0</v>
      </c>
      <c r="N123" s="483">
        <f t="shared" si="25"/>
        <v>0</v>
      </c>
      <c r="O123" s="483">
        <f t="shared" si="27"/>
        <v>0</v>
      </c>
      <c r="P123" s="483">
        <f t="shared" si="27"/>
        <v>0</v>
      </c>
      <c r="Q123" s="483">
        <f t="shared" si="27"/>
        <v>0</v>
      </c>
      <c r="R123" s="483">
        <f t="shared" si="27"/>
        <v>0</v>
      </c>
      <c r="S123" s="483">
        <f t="shared" si="27"/>
        <v>0</v>
      </c>
      <c r="T123" s="483">
        <f t="shared" si="27"/>
        <v>0</v>
      </c>
      <c r="U123" s="484">
        <f>IF(AND(V$9&gt;0,V$9&lt;=$E$62),N(MOD(V$9,$D91+1)=0)*$C91,0)</f>
        <v>0</v>
      </c>
      <c r="V123" s="484">
        <f t="shared" si="28"/>
        <v>0</v>
      </c>
      <c r="W123" s="484">
        <f t="shared" si="28"/>
        <v>0</v>
      </c>
      <c r="X123" s="484">
        <f t="shared" si="28"/>
        <v>0</v>
      </c>
      <c r="Y123" s="484">
        <f t="shared" si="28"/>
        <v>0</v>
      </c>
      <c r="Z123" s="484">
        <f t="shared" si="28"/>
        <v>0</v>
      </c>
      <c r="AA123" s="484">
        <f t="shared" si="28"/>
        <v>0</v>
      </c>
      <c r="AB123" s="484">
        <f>IF(AND(AC$9&gt;0,AC$9&lt;=$E$62),N(MOD(AC$9,$D91+1)=0)*$C91,0)</f>
        <v>0</v>
      </c>
      <c r="AC123" s="484">
        <f t="shared" si="29"/>
        <v>0</v>
      </c>
      <c r="AD123" s="484">
        <f t="shared" si="29"/>
        <v>0</v>
      </c>
      <c r="AE123" s="484">
        <f t="shared" si="29"/>
        <v>0</v>
      </c>
      <c r="AF123" s="484">
        <f t="shared" si="29"/>
        <v>0</v>
      </c>
      <c r="AG123" s="484">
        <f t="shared" si="29"/>
        <v>0</v>
      </c>
      <c r="AH123" s="484">
        <f t="shared" si="29"/>
        <v>0</v>
      </c>
      <c r="AI123" s="484">
        <f>IF(AND(AJ$9&gt;0,AJ$9&lt;=$E$62),N(MOD(AJ$9,$D91+1)=0)*$C91,0)</f>
        <v>0</v>
      </c>
      <c r="AJ123" s="484">
        <f t="shared" si="26"/>
        <v>0</v>
      </c>
      <c r="AK123" s="484">
        <f t="shared" si="26"/>
        <v>0</v>
      </c>
      <c r="AL123" s="484">
        <f t="shared" si="26"/>
        <v>0</v>
      </c>
      <c r="AM123" s="484">
        <f t="shared" si="26"/>
        <v>0</v>
      </c>
      <c r="AN123" s="484">
        <f t="shared" si="26"/>
        <v>0</v>
      </c>
      <c r="AO123" s="484">
        <f t="shared" si="26"/>
        <v>0</v>
      </c>
      <c r="AP123" s="484">
        <f>IF(AND(AQ$9&gt;0,AQ$9&lt;=$E$62),N(MOD(AQ$9,$D91+1)=0)*$C91,0)</f>
        <v>0</v>
      </c>
      <c r="AQ123" s="484"/>
      <c r="AR123" s="484"/>
    </row>
    <row r="124" spans="1:44" ht="24" hidden="1" x14ac:dyDescent="0.2">
      <c r="A124" s="388" t="str">
        <f t="shared" si="22"/>
        <v>[denumire activ corporal/necorporal]</v>
      </c>
      <c r="B124" s="483">
        <f t="shared" si="25"/>
        <v>0</v>
      </c>
      <c r="C124" s="483">
        <f t="shared" si="25"/>
        <v>0</v>
      </c>
      <c r="D124" s="483">
        <f t="shared" si="25"/>
        <v>0</v>
      </c>
      <c r="E124" s="483">
        <f t="shared" si="25"/>
        <v>0</v>
      </c>
      <c r="F124" s="483">
        <f t="shared" si="25"/>
        <v>0</v>
      </c>
      <c r="G124" s="483">
        <f t="shared" si="25"/>
        <v>0</v>
      </c>
      <c r="H124" s="483">
        <f t="shared" si="25"/>
        <v>0</v>
      </c>
      <c r="I124" s="483">
        <f t="shared" si="25"/>
        <v>0</v>
      </c>
      <c r="J124" s="483">
        <f t="shared" si="25"/>
        <v>0</v>
      </c>
      <c r="K124" s="483">
        <f t="shared" si="25"/>
        <v>0</v>
      </c>
      <c r="L124" s="483">
        <f t="shared" si="25"/>
        <v>0</v>
      </c>
      <c r="M124" s="483">
        <f t="shared" si="25"/>
        <v>0</v>
      </c>
      <c r="N124" s="483">
        <f t="shared" si="25"/>
        <v>0</v>
      </c>
      <c r="O124" s="483">
        <f t="shared" si="27"/>
        <v>0</v>
      </c>
      <c r="P124" s="483">
        <f t="shared" si="27"/>
        <v>0</v>
      </c>
      <c r="Q124" s="483">
        <f t="shared" si="27"/>
        <v>0</v>
      </c>
      <c r="R124" s="483">
        <f t="shared" si="27"/>
        <v>0</v>
      </c>
      <c r="S124" s="483">
        <f t="shared" si="27"/>
        <v>0</v>
      </c>
      <c r="T124" s="483">
        <f t="shared" si="27"/>
        <v>0</v>
      </c>
      <c r="U124" s="484">
        <f>IF(AND(V$9&gt;0,V$9&lt;=$E$62),N(MOD(V$9,$D92+1)=0)*$C92,0)</f>
        <v>0</v>
      </c>
      <c r="V124" s="484">
        <f t="shared" si="28"/>
        <v>0</v>
      </c>
      <c r="W124" s="484">
        <f t="shared" si="28"/>
        <v>0</v>
      </c>
      <c r="X124" s="484">
        <f t="shared" si="28"/>
        <v>0</v>
      </c>
      <c r="Y124" s="484">
        <f t="shared" si="28"/>
        <v>0</v>
      </c>
      <c r="Z124" s="484">
        <f t="shared" si="28"/>
        <v>0</v>
      </c>
      <c r="AA124" s="484">
        <f t="shared" si="28"/>
        <v>0</v>
      </c>
      <c r="AB124" s="484">
        <f>IF(AND(AC$9&gt;0,AC$9&lt;=$E$62),N(MOD(AC$9,$D92+1)=0)*$C92,0)</f>
        <v>0</v>
      </c>
      <c r="AC124" s="484">
        <f t="shared" si="29"/>
        <v>0</v>
      </c>
      <c r="AD124" s="484">
        <f t="shared" si="29"/>
        <v>0</v>
      </c>
      <c r="AE124" s="484">
        <f t="shared" si="29"/>
        <v>0</v>
      </c>
      <c r="AF124" s="484">
        <f t="shared" si="29"/>
        <v>0</v>
      </c>
      <c r="AG124" s="484">
        <f t="shared" si="29"/>
        <v>0</v>
      </c>
      <c r="AH124" s="484">
        <f t="shared" si="29"/>
        <v>0</v>
      </c>
      <c r="AI124" s="484">
        <f>IF(AND(AJ$9&gt;0,AJ$9&lt;=$E$62),N(MOD(AJ$9,$D92+1)=0)*$C92,0)</f>
        <v>0</v>
      </c>
      <c r="AJ124" s="484">
        <f t="shared" si="26"/>
        <v>0</v>
      </c>
      <c r="AK124" s="484">
        <f t="shared" si="26"/>
        <v>0</v>
      </c>
      <c r="AL124" s="484">
        <f t="shared" si="26"/>
        <v>0</v>
      </c>
      <c r="AM124" s="484">
        <f t="shared" si="26"/>
        <v>0</v>
      </c>
      <c r="AN124" s="484">
        <f t="shared" si="26"/>
        <v>0</v>
      </c>
      <c r="AO124" s="484">
        <f t="shared" si="26"/>
        <v>0</v>
      </c>
      <c r="AP124" s="484">
        <f>IF(AND(AQ$9&gt;0,AQ$9&lt;=$E$62),N(MOD(AQ$9,$D92+1)=0)*$C92,0)</f>
        <v>0</v>
      </c>
      <c r="AQ124" s="484"/>
      <c r="AR124" s="484"/>
    </row>
    <row r="125" spans="1:44" ht="24" hidden="1" x14ac:dyDescent="0.2">
      <c r="A125" s="388" t="str">
        <f t="shared" si="22"/>
        <v>[denumire activ corporal/necorporal]</v>
      </c>
      <c r="B125" s="389">
        <f t="shared" si="25"/>
        <v>0</v>
      </c>
      <c r="C125" s="389">
        <f t="shared" ref="C125:AP131" si="30">IF(AND(C$9&gt;0,C$9&lt;=$E$62),N(MOD(C$9,$H93+1)=0)*$F93,0)</f>
        <v>0</v>
      </c>
      <c r="D125" s="389">
        <f t="shared" si="30"/>
        <v>0</v>
      </c>
      <c r="E125" s="389">
        <f t="shared" si="30"/>
        <v>0</v>
      </c>
      <c r="F125" s="389">
        <f t="shared" si="30"/>
        <v>0</v>
      </c>
      <c r="G125" s="389">
        <f t="shared" si="30"/>
        <v>0</v>
      </c>
      <c r="H125" s="389">
        <f t="shared" si="30"/>
        <v>0</v>
      </c>
      <c r="I125" s="389">
        <f t="shared" si="30"/>
        <v>0</v>
      </c>
      <c r="J125" s="389">
        <f t="shared" si="30"/>
        <v>0</v>
      </c>
      <c r="K125" s="389">
        <f t="shared" si="30"/>
        <v>0</v>
      </c>
      <c r="L125" s="389">
        <f t="shared" si="30"/>
        <v>0</v>
      </c>
      <c r="M125" s="389">
        <f t="shared" si="30"/>
        <v>0</v>
      </c>
      <c r="N125" s="389">
        <f t="shared" si="30"/>
        <v>0</v>
      </c>
      <c r="O125" s="389">
        <f t="shared" si="30"/>
        <v>0</v>
      </c>
      <c r="P125" s="389">
        <f t="shared" si="30"/>
        <v>0</v>
      </c>
      <c r="Q125" s="389">
        <f t="shared" si="30"/>
        <v>0</v>
      </c>
      <c r="R125" s="389">
        <f t="shared" si="30"/>
        <v>0</v>
      </c>
      <c r="S125" s="389">
        <f t="shared" si="30"/>
        <v>0</v>
      </c>
      <c r="T125" s="389">
        <f t="shared" si="30"/>
        <v>0</v>
      </c>
      <c r="U125" s="389">
        <f t="shared" si="30"/>
        <v>0</v>
      </c>
      <c r="V125" s="389">
        <f t="shared" si="30"/>
        <v>0</v>
      </c>
      <c r="W125" s="389">
        <f t="shared" si="30"/>
        <v>0</v>
      </c>
      <c r="X125" s="389">
        <f t="shared" si="30"/>
        <v>0</v>
      </c>
      <c r="Y125" s="389">
        <f t="shared" si="30"/>
        <v>0</v>
      </c>
      <c r="Z125" s="389">
        <f t="shared" si="30"/>
        <v>0</v>
      </c>
      <c r="AA125" s="389">
        <f t="shared" si="30"/>
        <v>0</v>
      </c>
      <c r="AB125" s="389">
        <f t="shared" si="30"/>
        <v>0</v>
      </c>
      <c r="AC125" s="389">
        <f t="shared" si="30"/>
        <v>0</v>
      </c>
      <c r="AD125" s="389">
        <f t="shared" si="30"/>
        <v>0</v>
      </c>
      <c r="AE125" s="389">
        <f t="shared" si="30"/>
        <v>0</v>
      </c>
      <c r="AF125" s="389">
        <f t="shared" si="30"/>
        <v>0</v>
      </c>
      <c r="AG125" s="389">
        <f t="shared" si="30"/>
        <v>0</v>
      </c>
      <c r="AH125" s="389">
        <f t="shared" si="30"/>
        <v>0</v>
      </c>
      <c r="AI125" s="389">
        <f t="shared" si="30"/>
        <v>0</v>
      </c>
      <c r="AJ125" s="389">
        <f t="shared" si="30"/>
        <v>0</v>
      </c>
      <c r="AK125" s="389">
        <f t="shared" si="30"/>
        <v>0</v>
      </c>
      <c r="AL125" s="389">
        <f t="shared" si="30"/>
        <v>0</v>
      </c>
      <c r="AM125" s="389">
        <f t="shared" si="30"/>
        <v>0</v>
      </c>
      <c r="AN125" s="389">
        <f t="shared" si="30"/>
        <v>0</v>
      </c>
      <c r="AO125" s="389">
        <f t="shared" si="30"/>
        <v>0</v>
      </c>
      <c r="AP125" s="389">
        <f t="shared" si="30"/>
        <v>0</v>
      </c>
      <c r="AQ125" s="389"/>
      <c r="AR125" s="389"/>
    </row>
    <row r="126" spans="1:44" ht="24" hidden="1" x14ac:dyDescent="0.2">
      <c r="A126" s="388" t="str">
        <f t="shared" si="22"/>
        <v>[denumire activ corporal/necorporal]</v>
      </c>
      <c r="B126" s="389">
        <f t="shared" si="25"/>
        <v>0</v>
      </c>
      <c r="C126" s="389">
        <f t="shared" si="30"/>
        <v>0</v>
      </c>
      <c r="D126" s="389">
        <f t="shared" si="30"/>
        <v>0</v>
      </c>
      <c r="E126" s="389">
        <f t="shared" si="30"/>
        <v>0</v>
      </c>
      <c r="F126" s="389">
        <f t="shared" si="30"/>
        <v>0</v>
      </c>
      <c r="G126" s="389">
        <f t="shared" si="30"/>
        <v>0</v>
      </c>
      <c r="H126" s="389">
        <f t="shared" si="30"/>
        <v>0</v>
      </c>
      <c r="I126" s="389">
        <f t="shared" si="30"/>
        <v>0</v>
      </c>
      <c r="J126" s="389">
        <f t="shared" si="30"/>
        <v>0</v>
      </c>
      <c r="K126" s="389">
        <f t="shared" si="30"/>
        <v>0</v>
      </c>
      <c r="L126" s="389">
        <f t="shared" si="30"/>
        <v>0</v>
      </c>
      <c r="M126" s="389">
        <f t="shared" si="30"/>
        <v>0</v>
      </c>
      <c r="N126" s="389">
        <f t="shared" si="30"/>
        <v>0</v>
      </c>
      <c r="O126" s="389">
        <f t="shared" si="30"/>
        <v>0</v>
      </c>
      <c r="P126" s="389">
        <f t="shared" si="30"/>
        <v>0</v>
      </c>
      <c r="Q126" s="389">
        <f t="shared" si="30"/>
        <v>0</v>
      </c>
      <c r="R126" s="389">
        <f t="shared" si="30"/>
        <v>0</v>
      </c>
      <c r="S126" s="389">
        <f t="shared" si="30"/>
        <v>0</v>
      </c>
      <c r="T126" s="389">
        <f t="shared" si="30"/>
        <v>0</v>
      </c>
      <c r="U126" s="389">
        <f t="shared" si="30"/>
        <v>0</v>
      </c>
      <c r="V126" s="389">
        <f t="shared" si="30"/>
        <v>0</v>
      </c>
      <c r="W126" s="389">
        <f t="shared" si="30"/>
        <v>0</v>
      </c>
      <c r="X126" s="389">
        <f t="shared" si="30"/>
        <v>0</v>
      </c>
      <c r="Y126" s="389">
        <f t="shared" si="30"/>
        <v>0</v>
      </c>
      <c r="Z126" s="389">
        <f t="shared" si="30"/>
        <v>0</v>
      </c>
      <c r="AA126" s="389">
        <f t="shared" si="30"/>
        <v>0</v>
      </c>
      <c r="AB126" s="389">
        <f t="shared" si="30"/>
        <v>0</v>
      </c>
      <c r="AC126" s="389">
        <f t="shared" si="30"/>
        <v>0</v>
      </c>
      <c r="AD126" s="389">
        <f t="shared" si="30"/>
        <v>0</v>
      </c>
      <c r="AE126" s="389">
        <f t="shared" si="30"/>
        <v>0</v>
      </c>
      <c r="AF126" s="389">
        <f t="shared" si="30"/>
        <v>0</v>
      </c>
      <c r="AG126" s="389">
        <f t="shared" si="30"/>
        <v>0</v>
      </c>
      <c r="AH126" s="389">
        <f t="shared" si="30"/>
        <v>0</v>
      </c>
      <c r="AI126" s="389">
        <f t="shared" si="30"/>
        <v>0</v>
      </c>
      <c r="AJ126" s="389">
        <f t="shared" si="30"/>
        <v>0</v>
      </c>
      <c r="AK126" s="389">
        <f t="shared" si="30"/>
        <v>0</v>
      </c>
      <c r="AL126" s="389">
        <f t="shared" si="30"/>
        <v>0</v>
      </c>
      <c r="AM126" s="389">
        <f t="shared" si="30"/>
        <v>0</v>
      </c>
      <c r="AN126" s="389">
        <f t="shared" si="30"/>
        <v>0</v>
      </c>
      <c r="AO126" s="389">
        <f t="shared" si="30"/>
        <v>0</v>
      </c>
      <c r="AP126" s="389">
        <f t="shared" si="30"/>
        <v>0</v>
      </c>
      <c r="AQ126" s="389"/>
      <c r="AR126" s="389"/>
    </row>
    <row r="127" spans="1:44" ht="24" hidden="1" x14ac:dyDescent="0.2">
      <c r="A127" s="388" t="str">
        <f t="shared" si="22"/>
        <v>[denumire activ corporal/necorporal]</v>
      </c>
      <c r="B127" s="389">
        <f t="shared" si="25"/>
        <v>0</v>
      </c>
      <c r="C127" s="389">
        <f t="shared" si="30"/>
        <v>0</v>
      </c>
      <c r="D127" s="389">
        <f t="shared" si="30"/>
        <v>0</v>
      </c>
      <c r="E127" s="389">
        <f t="shared" si="30"/>
        <v>0</v>
      </c>
      <c r="F127" s="389">
        <f t="shared" si="30"/>
        <v>0</v>
      </c>
      <c r="G127" s="389">
        <f t="shared" si="30"/>
        <v>0</v>
      </c>
      <c r="H127" s="389">
        <f t="shared" si="30"/>
        <v>0</v>
      </c>
      <c r="I127" s="389">
        <f t="shared" si="30"/>
        <v>0</v>
      </c>
      <c r="J127" s="389">
        <f t="shared" si="30"/>
        <v>0</v>
      </c>
      <c r="K127" s="389">
        <f t="shared" si="30"/>
        <v>0</v>
      </c>
      <c r="L127" s="389">
        <f t="shared" si="30"/>
        <v>0</v>
      </c>
      <c r="M127" s="389">
        <f t="shared" si="30"/>
        <v>0</v>
      </c>
      <c r="N127" s="389">
        <f t="shared" si="30"/>
        <v>0</v>
      </c>
      <c r="O127" s="389">
        <f t="shared" si="30"/>
        <v>0</v>
      </c>
      <c r="P127" s="389">
        <f t="shared" si="30"/>
        <v>0</v>
      </c>
      <c r="Q127" s="389">
        <f t="shared" si="30"/>
        <v>0</v>
      </c>
      <c r="R127" s="389">
        <f t="shared" si="30"/>
        <v>0</v>
      </c>
      <c r="S127" s="389">
        <f t="shared" si="30"/>
        <v>0</v>
      </c>
      <c r="T127" s="389">
        <f t="shared" si="30"/>
        <v>0</v>
      </c>
      <c r="U127" s="389">
        <f t="shared" si="30"/>
        <v>0</v>
      </c>
      <c r="V127" s="389">
        <f t="shared" si="30"/>
        <v>0</v>
      </c>
      <c r="W127" s="389">
        <f t="shared" si="30"/>
        <v>0</v>
      </c>
      <c r="X127" s="389">
        <f t="shared" si="30"/>
        <v>0</v>
      </c>
      <c r="Y127" s="389">
        <f t="shared" si="30"/>
        <v>0</v>
      </c>
      <c r="Z127" s="389">
        <f t="shared" si="30"/>
        <v>0</v>
      </c>
      <c r="AA127" s="389">
        <f t="shared" si="30"/>
        <v>0</v>
      </c>
      <c r="AB127" s="389">
        <f t="shared" si="30"/>
        <v>0</v>
      </c>
      <c r="AC127" s="389">
        <f t="shared" si="30"/>
        <v>0</v>
      </c>
      <c r="AD127" s="389">
        <f t="shared" si="30"/>
        <v>0</v>
      </c>
      <c r="AE127" s="389">
        <f t="shared" si="30"/>
        <v>0</v>
      </c>
      <c r="AF127" s="389">
        <f t="shared" si="30"/>
        <v>0</v>
      </c>
      <c r="AG127" s="389">
        <f t="shared" si="30"/>
        <v>0</v>
      </c>
      <c r="AH127" s="389">
        <f t="shared" si="30"/>
        <v>0</v>
      </c>
      <c r="AI127" s="389">
        <f t="shared" si="30"/>
        <v>0</v>
      </c>
      <c r="AJ127" s="389">
        <f t="shared" si="30"/>
        <v>0</v>
      </c>
      <c r="AK127" s="389">
        <f t="shared" si="30"/>
        <v>0</v>
      </c>
      <c r="AL127" s="389">
        <f t="shared" si="30"/>
        <v>0</v>
      </c>
      <c r="AM127" s="389">
        <f t="shared" si="30"/>
        <v>0</v>
      </c>
      <c r="AN127" s="389">
        <f t="shared" si="30"/>
        <v>0</v>
      </c>
      <c r="AO127" s="389">
        <f t="shared" si="30"/>
        <v>0</v>
      </c>
      <c r="AP127" s="389">
        <f t="shared" si="30"/>
        <v>0</v>
      </c>
      <c r="AQ127" s="389"/>
      <c r="AR127" s="389"/>
    </row>
    <row r="128" spans="1:44" ht="24" hidden="1" x14ac:dyDescent="0.2">
      <c r="A128" s="388" t="str">
        <f t="shared" si="22"/>
        <v>[denumire activ corporal/necorporal]</v>
      </c>
      <c r="B128" s="389">
        <f t="shared" si="25"/>
        <v>0</v>
      </c>
      <c r="C128" s="389">
        <f t="shared" si="30"/>
        <v>0</v>
      </c>
      <c r="D128" s="389">
        <f t="shared" si="30"/>
        <v>0</v>
      </c>
      <c r="E128" s="389">
        <f t="shared" si="30"/>
        <v>0</v>
      </c>
      <c r="F128" s="389">
        <f t="shared" si="30"/>
        <v>0</v>
      </c>
      <c r="G128" s="389">
        <f t="shared" si="30"/>
        <v>0</v>
      </c>
      <c r="H128" s="389">
        <f t="shared" si="30"/>
        <v>0</v>
      </c>
      <c r="I128" s="389">
        <f t="shared" si="30"/>
        <v>0</v>
      </c>
      <c r="J128" s="389">
        <f t="shared" si="30"/>
        <v>0</v>
      </c>
      <c r="K128" s="389">
        <f t="shared" si="30"/>
        <v>0</v>
      </c>
      <c r="L128" s="389">
        <f t="shared" si="30"/>
        <v>0</v>
      </c>
      <c r="M128" s="389">
        <f t="shared" si="30"/>
        <v>0</v>
      </c>
      <c r="N128" s="389">
        <f t="shared" si="30"/>
        <v>0</v>
      </c>
      <c r="O128" s="389">
        <f t="shared" si="30"/>
        <v>0</v>
      </c>
      <c r="P128" s="389">
        <f t="shared" si="30"/>
        <v>0</v>
      </c>
      <c r="Q128" s="389">
        <f t="shared" si="30"/>
        <v>0</v>
      </c>
      <c r="R128" s="389">
        <f t="shared" si="30"/>
        <v>0</v>
      </c>
      <c r="S128" s="389">
        <f t="shared" si="30"/>
        <v>0</v>
      </c>
      <c r="T128" s="389">
        <f t="shared" si="30"/>
        <v>0</v>
      </c>
      <c r="U128" s="389">
        <f t="shared" si="30"/>
        <v>0</v>
      </c>
      <c r="V128" s="389">
        <f t="shared" si="30"/>
        <v>0</v>
      </c>
      <c r="W128" s="389">
        <f t="shared" si="30"/>
        <v>0</v>
      </c>
      <c r="X128" s="389">
        <f t="shared" si="30"/>
        <v>0</v>
      </c>
      <c r="Y128" s="389">
        <f t="shared" si="30"/>
        <v>0</v>
      </c>
      <c r="Z128" s="389">
        <f t="shared" si="30"/>
        <v>0</v>
      </c>
      <c r="AA128" s="389">
        <f t="shared" si="30"/>
        <v>0</v>
      </c>
      <c r="AB128" s="389">
        <f t="shared" si="30"/>
        <v>0</v>
      </c>
      <c r="AC128" s="389">
        <f t="shared" si="30"/>
        <v>0</v>
      </c>
      <c r="AD128" s="389">
        <f t="shared" si="30"/>
        <v>0</v>
      </c>
      <c r="AE128" s="389">
        <f t="shared" si="30"/>
        <v>0</v>
      </c>
      <c r="AF128" s="389">
        <f t="shared" si="30"/>
        <v>0</v>
      </c>
      <c r="AG128" s="389">
        <f t="shared" si="30"/>
        <v>0</v>
      </c>
      <c r="AH128" s="389">
        <f t="shared" si="30"/>
        <v>0</v>
      </c>
      <c r="AI128" s="389">
        <f t="shared" si="30"/>
        <v>0</v>
      </c>
      <c r="AJ128" s="389">
        <f t="shared" si="30"/>
        <v>0</v>
      </c>
      <c r="AK128" s="389">
        <f t="shared" si="30"/>
        <v>0</v>
      </c>
      <c r="AL128" s="389">
        <f t="shared" si="30"/>
        <v>0</v>
      </c>
      <c r="AM128" s="389">
        <f t="shared" si="30"/>
        <v>0</v>
      </c>
      <c r="AN128" s="389">
        <f t="shared" si="30"/>
        <v>0</v>
      </c>
      <c r="AO128" s="389">
        <f t="shared" si="30"/>
        <v>0</v>
      </c>
      <c r="AP128" s="389">
        <f t="shared" si="30"/>
        <v>0</v>
      </c>
      <c r="AQ128" s="389"/>
      <c r="AR128" s="389"/>
    </row>
    <row r="129" spans="1:44" ht="24" hidden="1" x14ac:dyDescent="0.2">
      <c r="A129" s="388" t="str">
        <f t="shared" si="22"/>
        <v>[denumire activ corporal/necorporal]</v>
      </c>
      <c r="B129" s="389">
        <f t="shared" si="25"/>
        <v>0</v>
      </c>
      <c r="C129" s="389">
        <f t="shared" si="30"/>
        <v>0</v>
      </c>
      <c r="D129" s="389">
        <f t="shared" si="30"/>
        <v>0</v>
      </c>
      <c r="E129" s="389">
        <f t="shared" si="30"/>
        <v>0</v>
      </c>
      <c r="F129" s="389">
        <f t="shared" si="30"/>
        <v>0</v>
      </c>
      <c r="G129" s="389">
        <f t="shared" si="30"/>
        <v>0</v>
      </c>
      <c r="H129" s="389">
        <f t="shared" si="30"/>
        <v>0</v>
      </c>
      <c r="I129" s="389">
        <f t="shared" si="30"/>
        <v>0</v>
      </c>
      <c r="J129" s="389">
        <f t="shared" si="30"/>
        <v>0</v>
      </c>
      <c r="K129" s="389">
        <f t="shared" si="30"/>
        <v>0</v>
      </c>
      <c r="L129" s="389">
        <f t="shared" si="30"/>
        <v>0</v>
      </c>
      <c r="M129" s="389">
        <f t="shared" si="30"/>
        <v>0</v>
      </c>
      <c r="N129" s="389">
        <f t="shared" si="30"/>
        <v>0</v>
      </c>
      <c r="O129" s="389">
        <f t="shared" si="30"/>
        <v>0</v>
      </c>
      <c r="P129" s="389">
        <f t="shared" si="30"/>
        <v>0</v>
      </c>
      <c r="Q129" s="389">
        <f t="shared" si="30"/>
        <v>0</v>
      </c>
      <c r="R129" s="389">
        <f t="shared" si="30"/>
        <v>0</v>
      </c>
      <c r="S129" s="389">
        <f t="shared" si="30"/>
        <v>0</v>
      </c>
      <c r="T129" s="389">
        <f t="shared" si="30"/>
        <v>0</v>
      </c>
      <c r="U129" s="389">
        <f t="shared" si="30"/>
        <v>0</v>
      </c>
      <c r="V129" s="389">
        <f t="shared" si="30"/>
        <v>0</v>
      </c>
      <c r="W129" s="389">
        <f t="shared" si="30"/>
        <v>0</v>
      </c>
      <c r="X129" s="389">
        <f t="shared" si="30"/>
        <v>0</v>
      </c>
      <c r="Y129" s="389">
        <f t="shared" si="30"/>
        <v>0</v>
      </c>
      <c r="Z129" s="389">
        <f t="shared" si="30"/>
        <v>0</v>
      </c>
      <c r="AA129" s="389">
        <f t="shared" si="30"/>
        <v>0</v>
      </c>
      <c r="AB129" s="389">
        <f t="shared" si="30"/>
        <v>0</v>
      </c>
      <c r="AC129" s="389">
        <f t="shared" si="30"/>
        <v>0</v>
      </c>
      <c r="AD129" s="389">
        <f t="shared" si="30"/>
        <v>0</v>
      </c>
      <c r="AE129" s="389">
        <f t="shared" si="30"/>
        <v>0</v>
      </c>
      <c r="AF129" s="389">
        <f t="shared" si="30"/>
        <v>0</v>
      </c>
      <c r="AG129" s="389">
        <f t="shared" si="30"/>
        <v>0</v>
      </c>
      <c r="AH129" s="389">
        <f t="shared" si="30"/>
        <v>0</v>
      </c>
      <c r="AI129" s="389">
        <f t="shared" si="30"/>
        <v>0</v>
      </c>
      <c r="AJ129" s="389">
        <f t="shared" si="30"/>
        <v>0</v>
      </c>
      <c r="AK129" s="389">
        <f t="shared" si="30"/>
        <v>0</v>
      </c>
      <c r="AL129" s="389">
        <f t="shared" si="30"/>
        <v>0</v>
      </c>
      <c r="AM129" s="389">
        <f t="shared" si="30"/>
        <v>0</v>
      </c>
      <c r="AN129" s="389">
        <f t="shared" si="30"/>
        <v>0</v>
      </c>
      <c r="AO129" s="389">
        <f t="shared" si="30"/>
        <v>0</v>
      </c>
      <c r="AP129" s="389">
        <f t="shared" si="30"/>
        <v>0</v>
      </c>
      <c r="AQ129" s="389"/>
      <c r="AR129" s="389"/>
    </row>
    <row r="130" spans="1:44" ht="24" hidden="1" x14ac:dyDescent="0.2">
      <c r="A130" s="388" t="str">
        <f t="shared" si="22"/>
        <v>[denumire activ corporal/necorporal]</v>
      </c>
      <c r="B130" s="389">
        <f t="shared" si="25"/>
        <v>0</v>
      </c>
      <c r="C130" s="389">
        <f t="shared" si="30"/>
        <v>0</v>
      </c>
      <c r="D130" s="389">
        <f t="shared" si="30"/>
        <v>0</v>
      </c>
      <c r="E130" s="389">
        <f t="shared" si="30"/>
        <v>0</v>
      </c>
      <c r="F130" s="389">
        <f t="shared" si="30"/>
        <v>0</v>
      </c>
      <c r="G130" s="389">
        <f t="shared" si="30"/>
        <v>0</v>
      </c>
      <c r="H130" s="389">
        <f t="shared" si="30"/>
        <v>0</v>
      </c>
      <c r="I130" s="389">
        <f t="shared" si="30"/>
        <v>0</v>
      </c>
      <c r="J130" s="389">
        <f t="shared" si="30"/>
        <v>0</v>
      </c>
      <c r="K130" s="389">
        <f t="shared" si="30"/>
        <v>0</v>
      </c>
      <c r="L130" s="389">
        <f t="shared" si="30"/>
        <v>0</v>
      </c>
      <c r="M130" s="389">
        <f t="shared" si="30"/>
        <v>0</v>
      </c>
      <c r="N130" s="389">
        <f t="shared" si="30"/>
        <v>0</v>
      </c>
      <c r="O130" s="389">
        <f t="shared" si="30"/>
        <v>0</v>
      </c>
      <c r="P130" s="389">
        <f t="shared" si="30"/>
        <v>0</v>
      </c>
      <c r="Q130" s="389">
        <f t="shared" si="30"/>
        <v>0</v>
      </c>
      <c r="R130" s="389">
        <f t="shared" si="30"/>
        <v>0</v>
      </c>
      <c r="S130" s="389">
        <f t="shared" si="30"/>
        <v>0</v>
      </c>
      <c r="T130" s="389">
        <f t="shared" si="30"/>
        <v>0</v>
      </c>
      <c r="U130" s="389">
        <f t="shared" si="30"/>
        <v>0</v>
      </c>
      <c r="V130" s="389">
        <f t="shared" si="30"/>
        <v>0</v>
      </c>
      <c r="W130" s="389">
        <f t="shared" si="30"/>
        <v>0</v>
      </c>
      <c r="X130" s="389">
        <f t="shared" si="30"/>
        <v>0</v>
      </c>
      <c r="Y130" s="389">
        <f t="shared" si="30"/>
        <v>0</v>
      </c>
      <c r="Z130" s="389">
        <f t="shared" si="30"/>
        <v>0</v>
      </c>
      <c r="AA130" s="389">
        <f t="shared" si="30"/>
        <v>0</v>
      </c>
      <c r="AB130" s="389">
        <f t="shared" si="30"/>
        <v>0</v>
      </c>
      <c r="AC130" s="389">
        <f t="shared" si="30"/>
        <v>0</v>
      </c>
      <c r="AD130" s="389">
        <f t="shared" si="30"/>
        <v>0</v>
      </c>
      <c r="AE130" s="389">
        <f t="shared" si="30"/>
        <v>0</v>
      </c>
      <c r="AF130" s="389">
        <f t="shared" si="30"/>
        <v>0</v>
      </c>
      <c r="AG130" s="389">
        <f t="shared" si="30"/>
        <v>0</v>
      </c>
      <c r="AH130" s="389">
        <f t="shared" si="30"/>
        <v>0</v>
      </c>
      <c r="AI130" s="389">
        <f t="shared" si="30"/>
        <v>0</v>
      </c>
      <c r="AJ130" s="389">
        <f t="shared" si="30"/>
        <v>0</v>
      </c>
      <c r="AK130" s="389">
        <f t="shared" si="30"/>
        <v>0</v>
      </c>
      <c r="AL130" s="389">
        <f t="shared" si="30"/>
        <v>0</v>
      </c>
      <c r="AM130" s="389">
        <f t="shared" si="30"/>
        <v>0</v>
      </c>
      <c r="AN130" s="389">
        <f t="shared" si="30"/>
        <v>0</v>
      </c>
      <c r="AO130" s="389">
        <f t="shared" si="30"/>
        <v>0</v>
      </c>
      <c r="AP130" s="389">
        <f t="shared" si="30"/>
        <v>0</v>
      </c>
      <c r="AQ130" s="389"/>
      <c r="AR130" s="389"/>
    </row>
    <row r="131" spans="1:44" ht="24" hidden="1" x14ac:dyDescent="0.2">
      <c r="A131" s="388" t="str">
        <f t="shared" si="22"/>
        <v>[denumire activ corporal/necorporal]</v>
      </c>
      <c r="B131" s="389">
        <f t="shared" si="25"/>
        <v>0</v>
      </c>
      <c r="C131" s="389">
        <f t="shared" si="30"/>
        <v>0</v>
      </c>
      <c r="D131" s="389">
        <f t="shared" si="30"/>
        <v>0</v>
      </c>
      <c r="E131" s="389">
        <f t="shared" si="30"/>
        <v>0</v>
      </c>
      <c r="F131" s="389">
        <f t="shared" si="30"/>
        <v>0</v>
      </c>
      <c r="G131" s="389">
        <f t="shared" si="30"/>
        <v>0</v>
      </c>
      <c r="H131" s="389">
        <f t="shared" si="30"/>
        <v>0</v>
      </c>
      <c r="I131" s="389">
        <f t="shared" si="30"/>
        <v>0</v>
      </c>
      <c r="J131" s="389">
        <f t="shared" si="30"/>
        <v>0</v>
      </c>
      <c r="K131" s="389">
        <f t="shared" si="30"/>
        <v>0</v>
      </c>
      <c r="L131" s="389">
        <f t="shared" si="30"/>
        <v>0</v>
      </c>
      <c r="M131" s="389">
        <f t="shared" si="30"/>
        <v>0</v>
      </c>
      <c r="N131" s="389">
        <f t="shared" si="30"/>
        <v>0</v>
      </c>
      <c r="O131" s="389">
        <f t="shared" si="30"/>
        <v>0</v>
      </c>
      <c r="P131" s="389">
        <f t="shared" si="30"/>
        <v>0</v>
      </c>
      <c r="Q131" s="389">
        <f t="shared" si="30"/>
        <v>0</v>
      </c>
      <c r="R131" s="389">
        <f t="shared" ref="C131:AP134" si="31">IF(AND(R$9&gt;0,R$9&lt;=$E$62),N(MOD(R$9,$H99+1)=0)*$F99,0)</f>
        <v>0</v>
      </c>
      <c r="S131" s="389">
        <f t="shared" si="31"/>
        <v>0</v>
      </c>
      <c r="T131" s="389">
        <f t="shared" si="31"/>
        <v>0</v>
      </c>
      <c r="U131" s="389">
        <f t="shared" si="31"/>
        <v>0</v>
      </c>
      <c r="V131" s="389">
        <f t="shared" si="31"/>
        <v>0</v>
      </c>
      <c r="W131" s="389">
        <f t="shared" si="31"/>
        <v>0</v>
      </c>
      <c r="X131" s="389">
        <f t="shared" si="31"/>
        <v>0</v>
      </c>
      <c r="Y131" s="389">
        <f t="shared" si="31"/>
        <v>0</v>
      </c>
      <c r="Z131" s="389">
        <f t="shared" si="31"/>
        <v>0</v>
      </c>
      <c r="AA131" s="389">
        <f t="shared" si="31"/>
        <v>0</v>
      </c>
      <c r="AB131" s="389">
        <f t="shared" si="31"/>
        <v>0</v>
      </c>
      <c r="AC131" s="389">
        <f t="shared" si="31"/>
        <v>0</v>
      </c>
      <c r="AD131" s="389">
        <f t="shared" si="31"/>
        <v>0</v>
      </c>
      <c r="AE131" s="389">
        <f t="shared" si="31"/>
        <v>0</v>
      </c>
      <c r="AF131" s="389">
        <f t="shared" si="31"/>
        <v>0</v>
      </c>
      <c r="AG131" s="389">
        <f t="shared" si="31"/>
        <v>0</v>
      </c>
      <c r="AH131" s="389">
        <f t="shared" si="31"/>
        <v>0</v>
      </c>
      <c r="AI131" s="389">
        <f t="shared" si="31"/>
        <v>0</v>
      </c>
      <c r="AJ131" s="389">
        <f t="shared" si="31"/>
        <v>0</v>
      </c>
      <c r="AK131" s="389">
        <f t="shared" si="31"/>
        <v>0</v>
      </c>
      <c r="AL131" s="389">
        <f t="shared" si="31"/>
        <v>0</v>
      </c>
      <c r="AM131" s="389">
        <f t="shared" si="31"/>
        <v>0</v>
      </c>
      <c r="AN131" s="389">
        <f t="shared" si="31"/>
        <v>0</v>
      </c>
      <c r="AO131" s="389">
        <f t="shared" si="31"/>
        <v>0</v>
      </c>
      <c r="AP131" s="389">
        <f t="shared" si="31"/>
        <v>0</v>
      </c>
      <c r="AQ131" s="389"/>
      <c r="AR131" s="389"/>
    </row>
    <row r="132" spans="1:44" ht="24" hidden="1" x14ac:dyDescent="0.2">
      <c r="A132" s="388" t="str">
        <f t="shared" si="22"/>
        <v>[denumire activ corporal/necorporal]</v>
      </c>
      <c r="B132" s="389">
        <f t="shared" ref="B132:B133" si="32">IF(AND(C$9&gt;0,C$9&lt;=$E$62),N(MOD(C$9,$D100+1)=0)*$C100,0)</f>
        <v>0</v>
      </c>
      <c r="C132" s="389">
        <f t="shared" si="31"/>
        <v>0</v>
      </c>
      <c r="D132" s="389">
        <f t="shared" si="31"/>
        <v>0</v>
      </c>
      <c r="E132" s="389">
        <f t="shared" si="31"/>
        <v>0</v>
      </c>
      <c r="F132" s="389">
        <f t="shared" si="31"/>
        <v>0</v>
      </c>
      <c r="G132" s="389">
        <f t="shared" si="31"/>
        <v>0</v>
      </c>
      <c r="H132" s="389">
        <f t="shared" si="31"/>
        <v>0</v>
      </c>
      <c r="I132" s="389">
        <f t="shared" si="31"/>
        <v>0</v>
      </c>
      <c r="J132" s="389">
        <f t="shared" si="31"/>
        <v>0</v>
      </c>
      <c r="K132" s="389">
        <f t="shared" si="31"/>
        <v>0</v>
      </c>
      <c r="L132" s="389">
        <f t="shared" si="31"/>
        <v>0</v>
      </c>
      <c r="M132" s="389">
        <f t="shared" si="31"/>
        <v>0</v>
      </c>
      <c r="N132" s="389">
        <f t="shared" si="31"/>
        <v>0</v>
      </c>
      <c r="O132" s="389">
        <f t="shared" si="31"/>
        <v>0</v>
      </c>
      <c r="P132" s="389">
        <f t="shared" si="31"/>
        <v>0</v>
      </c>
      <c r="Q132" s="389">
        <f t="shared" si="31"/>
        <v>0</v>
      </c>
      <c r="R132" s="389">
        <f t="shared" si="31"/>
        <v>0</v>
      </c>
      <c r="S132" s="389">
        <f t="shared" si="31"/>
        <v>0</v>
      </c>
      <c r="T132" s="389">
        <f t="shared" si="31"/>
        <v>0</v>
      </c>
      <c r="U132" s="389">
        <f t="shared" si="31"/>
        <v>0</v>
      </c>
      <c r="V132" s="389">
        <f t="shared" si="31"/>
        <v>0</v>
      </c>
      <c r="W132" s="389">
        <f t="shared" si="31"/>
        <v>0</v>
      </c>
      <c r="X132" s="389">
        <f t="shared" si="31"/>
        <v>0</v>
      </c>
      <c r="Y132" s="389">
        <f t="shared" si="31"/>
        <v>0</v>
      </c>
      <c r="Z132" s="389">
        <f t="shared" si="31"/>
        <v>0</v>
      </c>
      <c r="AA132" s="389">
        <f t="shared" si="31"/>
        <v>0</v>
      </c>
      <c r="AB132" s="389">
        <f t="shared" si="31"/>
        <v>0</v>
      </c>
      <c r="AC132" s="389">
        <f t="shared" si="31"/>
        <v>0</v>
      </c>
      <c r="AD132" s="389">
        <f t="shared" si="31"/>
        <v>0</v>
      </c>
      <c r="AE132" s="389">
        <f t="shared" si="31"/>
        <v>0</v>
      </c>
      <c r="AF132" s="389">
        <f t="shared" si="31"/>
        <v>0</v>
      </c>
      <c r="AG132" s="389">
        <f t="shared" si="31"/>
        <v>0</v>
      </c>
      <c r="AH132" s="389">
        <f t="shared" si="31"/>
        <v>0</v>
      </c>
      <c r="AI132" s="389">
        <f t="shared" si="31"/>
        <v>0</v>
      </c>
      <c r="AJ132" s="389">
        <f t="shared" si="31"/>
        <v>0</v>
      </c>
      <c r="AK132" s="389">
        <f t="shared" si="31"/>
        <v>0</v>
      </c>
      <c r="AL132" s="389">
        <f t="shared" si="31"/>
        <v>0</v>
      </c>
      <c r="AM132" s="389">
        <f t="shared" si="31"/>
        <v>0</v>
      </c>
      <c r="AN132" s="389">
        <f t="shared" si="31"/>
        <v>0</v>
      </c>
      <c r="AO132" s="389">
        <f t="shared" si="31"/>
        <v>0</v>
      </c>
      <c r="AP132" s="389">
        <f t="shared" si="31"/>
        <v>0</v>
      </c>
      <c r="AQ132" s="389"/>
      <c r="AR132" s="389"/>
    </row>
    <row r="133" spans="1:44" ht="24" hidden="1" x14ac:dyDescent="0.2">
      <c r="A133" s="388" t="str">
        <f t="shared" si="22"/>
        <v>[denumire activ corporal/necorporal]</v>
      </c>
      <c r="B133" s="389">
        <f t="shared" si="32"/>
        <v>0</v>
      </c>
      <c r="C133" s="389">
        <f t="shared" si="31"/>
        <v>0</v>
      </c>
      <c r="D133" s="389">
        <f t="shared" si="31"/>
        <v>0</v>
      </c>
      <c r="E133" s="389">
        <f t="shared" si="31"/>
        <v>0</v>
      </c>
      <c r="F133" s="389">
        <f t="shared" si="31"/>
        <v>0</v>
      </c>
      <c r="G133" s="389">
        <f t="shared" si="31"/>
        <v>0</v>
      </c>
      <c r="H133" s="389">
        <f t="shared" si="31"/>
        <v>0</v>
      </c>
      <c r="I133" s="389">
        <f t="shared" si="31"/>
        <v>0</v>
      </c>
      <c r="J133" s="389">
        <f t="shared" si="31"/>
        <v>0</v>
      </c>
      <c r="K133" s="389">
        <f t="shared" si="31"/>
        <v>0</v>
      </c>
      <c r="L133" s="389">
        <f t="shared" si="31"/>
        <v>0</v>
      </c>
      <c r="M133" s="389">
        <f t="shared" si="31"/>
        <v>0</v>
      </c>
      <c r="N133" s="389">
        <f t="shared" si="31"/>
        <v>0</v>
      </c>
      <c r="O133" s="389">
        <f t="shared" si="31"/>
        <v>0</v>
      </c>
      <c r="P133" s="389">
        <f t="shared" si="31"/>
        <v>0</v>
      </c>
      <c r="Q133" s="389">
        <f t="shared" si="31"/>
        <v>0</v>
      </c>
      <c r="R133" s="389">
        <f t="shared" si="31"/>
        <v>0</v>
      </c>
      <c r="S133" s="389">
        <f t="shared" si="31"/>
        <v>0</v>
      </c>
      <c r="T133" s="389">
        <f t="shared" si="31"/>
        <v>0</v>
      </c>
      <c r="U133" s="389">
        <f t="shared" si="31"/>
        <v>0</v>
      </c>
      <c r="V133" s="389">
        <f t="shared" si="31"/>
        <v>0</v>
      </c>
      <c r="W133" s="389">
        <f t="shared" si="31"/>
        <v>0</v>
      </c>
      <c r="X133" s="389">
        <f t="shared" si="31"/>
        <v>0</v>
      </c>
      <c r="Y133" s="389">
        <f t="shared" si="31"/>
        <v>0</v>
      </c>
      <c r="Z133" s="389">
        <f t="shared" si="31"/>
        <v>0</v>
      </c>
      <c r="AA133" s="389">
        <f t="shared" si="31"/>
        <v>0</v>
      </c>
      <c r="AB133" s="389">
        <f t="shared" si="31"/>
        <v>0</v>
      </c>
      <c r="AC133" s="389">
        <f t="shared" si="31"/>
        <v>0</v>
      </c>
      <c r="AD133" s="389">
        <f t="shared" si="31"/>
        <v>0</v>
      </c>
      <c r="AE133" s="389">
        <f t="shared" si="31"/>
        <v>0</v>
      </c>
      <c r="AF133" s="389">
        <f t="shared" si="31"/>
        <v>0</v>
      </c>
      <c r="AG133" s="389">
        <f t="shared" si="31"/>
        <v>0</v>
      </c>
      <c r="AH133" s="389">
        <f t="shared" si="31"/>
        <v>0</v>
      </c>
      <c r="AI133" s="389">
        <f t="shared" si="31"/>
        <v>0</v>
      </c>
      <c r="AJ133" s="389">
        <f t="shared" si="31"/>
        <v>0</v>
      </c>
      <c r="AK133" s="389">
        <f t="shared" si="31"/>
        <v>0</v>
      </c>
      <c r="AL133" s="389">
        <f t="shared" si="31"/>
        <v>0</v>
      </c>
      <c r="AM133" s="389">
        <f t="shared" si="31"/>
        <v>0</v>
      </c>
      <c r="AN133" s="389">
        <f t="shared" si="31"/>
        <v>0</v>
      </c>
      <c r="AO133" s="389">
        <f t="shared" si="31"/>
        <v>0</v>
      </c>
      <c r="AP133" s="389">
        <f t="shared" si="31"/>
        <v>0</v>
      </c>
      <c r="AQ133" s="389"/>
      <c r="AR133" s="389"/>
    </row>
    <row r="134" spans="1:44" hidden="1" x14ac:dyDescent="0.2">
      <c r="A134" s="388">
        <f t="shared" si="22"/>
        <v>0</v>
      </c>
      <c r="C134" s="389">
        <f>IF(AND(C$9&gt;0,C$9&lt;=$E$62),N(MOD(C$9,$H102+1)=0)*$F102,0)</f>
        <v>0</v>
      </c>
      <c r="D134" s="389">
        <f t="shared" si="31"/>
        <v>0</v>
      </c>
      <c r="E134" s="389">
        <f t="shared" si="31"/>
        <v>0</v>
      </c>
      <c r="F134" s="389">
        <f t="shared" si="31"/>
        <v>0</v>
      </c>
      <c r="G134" s="389">
        <f t="shared" si="31"/>
        <v>0</v>
      </c>
      <c r="H134" s="389">
        <f t="shared" si="31"/>
        <v>0</v>
      </c>
      <c r="I134" s="389">
        <f t="shared" si="31"/>
        <v>0</v>
      </c>
      <c r="J134" s="389">
        <f t="shared" si="31"/>
        <v>0</v>
      </c>
      <c r="K134" s="389">
        <f t="shared" si="31"/>
        <v>0</v>
      </c>
      <c r="L134" s="389">
        <f t="shared" si="31"/>
        <v>0</v>
      </c>
      <c r="M134" s="389">
        <f t="shared" si="31"/>
        <v>0</v>
      </c>
      <c r="N134" s="389">
        <f t="shared" si="31"/>
        <v>0</v>
      </c>
      <c r="O134" s="389">
        <f t="shared" si="31"/>
        <v>0</v>
      </c>
      <c r="P134" s="389">
        <f t="shared" si="31"/>
        <v>0</v>
      </c>
      <c r="Q134" s="389">
        <f t="shared" si="31"/>
        <v>0</v>
      </c>
      <c r="R134" s="389">
        <f t="shared" si="31"/>
        <v>0</v>
      </c>
      <c r="S134" s="389">
        <f t="shared" si="31"/>
        <v>0</v>
      </c>
      <c r="T134" s="389">
        <f t="shared" si="31"/>
        <v>0</v>
      </c>
      <c r="U134" s="389">
        <f t="shared" si="31"/>
        <v>0</v>
      </c>
      <c r="V134" s="389">
        <f t="shared" si="31"/>
        <v>0</v>
      </c>
      <c r="W134" s="389">
        <f t="shared" si="31"/>
        <v>0</v>
      </c>
      <c r="X134" s="389">
        <f t="shared" si="31"/>
        <v>0</v>
      </c>
      <c r="Y134" s="389">
        <f t="shared" si="31"/>
        <v>0</v>
      </c>
      <c r="Z134" s="389">
        <f t="shared" si="31"/>
        <v>0</v>
      </c>
      <c r="AA134" s="389">
        <f t="shared" si="31"/>
        <v>0</v>
      </c>
      <c r="AB134" s="389">
        <f t="shared" si="31"/>
        <v>0</v>
      </c>
      <c r="AC134" s="389">
        <f t="shared" si="31"/>
        <v>0</v>
      </c>
      <c r="AD134" s="389">
        <f t="shared" si="31"/>
        <v>0</v>
      </c>
      <c r="AE134" s="389">
        <f t="shared" si="31"/>
        <v>0</v>
      </c>
      <c r="AF134" s="389">
        <f t="shared" si="31"/>
        <v>0</v>
      </c>
      <c r="AG134" s="389">
        <f t="shared" si="31"/>
        <v>0</v>
      </c>
      <c r="AH134" s="389">
        <f t="shared" si="31"/>
        <v>0</v>
      </c>
      <c r="AI134" s="389">
        <f t="shared" si="31"/>
        <v>0</v>
      </c>
      <c r="AJ134" s="389">
        <f t="shared" si="31"/>
        <v>0</v>
      </c>
      <c r="AK134" s="389">
        <f t="shared" si="31"/>
        <v>0</v>
      </c>
      <c r="AL134" s="389">
        <f t="shared" si="31"/>
        <v>0</v>
      </c>
      <c r="AM134" s="389">
        <f t="shared" si="31"/>
        <v>0</v>
      </c>
      <c r="AN134" s="389">
        <f t="shared" si="31"/>
        <v>0</v>
      </c>
      <c r="AO134" s="389">
        <f t="shared" si="31"/>
        <v>0</v>
      </c>
      <c r="AP134" s="389">
        <f t="shared" si="31"/>
        <v>0</v>
      </c>
      <c r="AQ134" s="389"/>
      <c r="AR134" s="389"/>
    </row>
    <row r="135" spans="1:44" x14ac:dyDescent="0.2">
      <c r="C135" s="390"/>
      <c r="D135" s="390"/>
      <c r="E135" s="390"/>
      <c r="F135" s="390"/>
      <c r="G135" s="390"/>
      <c r="H135" s="390"/>
      <c r="I135" s="390"/>
      <c r="J135" s="390"/>
      <c r="K135" s="390"/>
      <c r="L135" s="390"/>
      <c r="M135" s="390"/>
      <c r="N135" s="390"/>
      <c r="O135" s="390"/>
      <c r="P135" s="390"/>
      <c r="Q135" s="390"/>
      <c r="R135" s="390"/>
      <c r="S135" s="390"/>
      <c r="T135" s="390"/>
      <c r="U135" s="390"/>
      <c r="V135" s="390"/>
      <c r="W135" s="390"/>
      <c r="X135" s="390"/>
      <c r="Y135" s="390"/>
      <c r="Z135" s="390"/>
      <c r="AA135" s="390"/>
      <c r="AB135" s="390"/>
      <c r="AC135" s="390"/>
      <c r="AD135" s="390"/>
      <c r="AE135" s="390"/>
      <c r="AF135" s="390"/>
      <c r="AG135" s="390"/>
      <c r="AH135" s="390"/>
      <c r="AI135" s="390"/>
      <c r="AJ135" s="390"/>
      <c r="AK135" s="390"/>
      <c r="AL135" s="390"/>
      <c r="AM135" s="390"/>
      <c r="AN135" s="390"/>
      <c r="AO135" s="390"/>
      <c r="AP135" s="390"/>
      <c r="AQ135" s="390"/>
      <c r="AR135" s="390"/>
    </row>
    <row r="136" spans="1:44" ht="24" x14ac:dyDescent="0.2">
      <c r="A136" s="391" t="s">
        <v>599</v>
      </c>
      <c r="B136" s="392" t="s">
        <v>598</v>
      </c>
      <c r="C136" s="393">
        <f>SUM(C105:C134)</f>
        <v>0</v>
      </c>
      <c r="D136" s="393">
        <f t="shared" ref="D136:AP136" si="33">SUM(D105:D134)</f>
        <v>0</v>
      </c>
      <c r="E136" s="393">
        <f t="shared" si="33"/>
        <v>0</v>
      </c>
      <c r="F136" s="393">
        <f t="shared" si="33"/>
        <v>0</v>
      </c>
      <c r="G136" s="393">
        <f t="shared" si="33"/>
        <v>0</v>
      </c>
      <c r="H136" s="393">
        <f t="shared" si="33"/>
        <v>0</v>
      </c>
      <c r="I136" s="393">
        <f>SUM(I105:I134)</f>
        <v>0</v>
      </c>
      <c r="J136" s="393">
        <f t="shared" si="33"/>
        <v>0</v>
      </c>
      <c r="K136" s="393">
        <f t="shared" si="33"/>
        <v>0</v>
      </c>
      <c r="L136" s="393">
        <f t="shared" si="33"/>
        <v>0</v>
      </c>
      <c r="M136" s="393">
        <f t="shared" si="33"/>
        <v>0</v>
      </c>
      <c r="N136" s="393">
        <f t="shared" si="33"/>
        <v>0</v>
      </c>
      <c r="O136" s="393">
        <f t="shared" si="33"/>
        <v>0</v>
      </c>
      <c r="P136" s="393">
        <f t="shared" si="33"/>
        <v>0</v>
      </c>
      <c r="Q136" s="393">
        <f t="shared" si="33"/>
        <v>0</v>
      </c>
      <c r="R136" s="393">
        <f t="shared" si="33"/>
        <v>0</v>
      </c>
      <c r="S136" s="393">
        <f t="shared" si="33"/>
        <v>0</v>
      </c>
      <c r="T136" s="393">
        <f t="shared" si="33"/>
        <v>0</v>
      </c>
      <c r="U136" s="393">
        <f t="shared" si="33"/>
        <v>0</v>
      </c>
      <c r="V136" s="393">
        <f t="shared" si="33"/>
        <v>0</v>
      </c>
      <c r="W136" s="393">
        <f t="shared" si="33"/>
        <v>0</v>
      </c>
      <c r="X136" s="393">
        <f t="shared" si="33"/>
        <v>0</v>
      </c>
      <c r="Y136" s="393">
        <f t="shared" si="33"/>
        <v>0</v>
      </c>
      <c r="Z136" s="393">
        <f t="shared" si="33"/>
        <v>0</v>
      </c>
      <c r="AA136" s="393">
        <f t="shared" si="33"/>
        <v>0</v>
      </c>
      <c r="AB136" s="393">
        <f t="shared" si="33"/>
        <v>0</v>
      </c>
      <c r="AC136" s="393">
        <f t="shared" si="33"/>
        <v>0</v>
      </c>
      <c r="AD136" s="393">
        <f t="shared" si="33"/>
        <v>0</v>
      </c>
      <c r="AE136" s="393">
        <f t="shared" si="33"/>
        <v>0</v>
      </c>
      <c r="AF136" s="393">
        <f t="shared" si="33"/>
        <v>0</v>
      </c>
      <c r="AG136" s="393">
        <f t="shared" si="33"/>
        <v>0</v>
      </c>
      <c r="AH136" s="393">
        <f t="shared" si="33"/>
        <v>0</v>
      </c>
      <c r="AI136" s="393">
        <f t="shared" si="33"/>
        <v>0</v>
      </c>
      <c r="AJ136" s="393">
        <f t="shared" si="33"/>
        <v>0</v>
      </c>
      <c r="AK136" s="393">
        <f t="shared" si="33"/>
        <v>0</v>
      </c>
      <c r="AL136" s="393">
        <f t="shared" si="33"/>
        <v>0</v>
      </c>
      <c r="AM136" s="393">
        <f t="shared" si="33"/>
        <v>0</v>
      </c>
      <c r="AN136" s="393">
        <f t="shared" si="33"/>
        <v>0</v>
      </c>
      <c r="AO136" s="393">
        <f t="shared" si="33"/>
        <v>0</v>
      </c>
      <c r="AP136" s="552">
        <f t="shared" si="33"/>
        <v>0</v>
      </c>
      <c r="AQ136" s="559"/>
      <c r="AR136" s="559"/>
    </row>
    <row r="138" spans="1:44" x14ac:dyDescent="0.2">
      <c r="A138" s="838" t="s">
        <v>634</v>
      </c>
      <c r="B138" s="839"/>
      <c r="C138" s="313">
        <f>'9-Proiectii financiare '!E101</f>
        <v>1</v>
      </c>
      <c r="D138" s="313">
        <f>'9-Proiectii financiare '!F101</f>
        <v>2</v>
      </c>
      <c r="E138" s="313">
        <f>'9-Proiectii financiare '!G101</f>
        <v>3</v>
      </c>
      <c r="F138" s="313">
        <f>'9-Proiectii financiare '!H101</f>
        <v>4</v>
      </c>
      <c r="G138" s="313">
        <f>'9-Proiectii financiare '!I101</f>
        <v>5</v>
      </c>
      <c r="H138" s="313">
        <f>'9-Proiectii financiare '!J101</f>
        <v>6</v>
      </c>
      <c r="I138" s="313">
        <f>'9-Proiectii financiare '!K101</f>
        <v>7</v>
      </c>
      <c r="J138" s="313">
        <f>'9-Proiectii financiare '!L101</f>
        <v>8</v>
      </c>
      <c r="K138" s="313">
        <f>'9-Proiectii financiare '!M101</f>
        <v>9</v>
      </c>
      <c r="L138" s="313">
        <f>'9-Proiectii financiare '!N101</f>
        <v>10</v>
      </c>
      <c r="M138" s="313">
        <f>'9-Proiectii financiare '!O101</f>
        <v>11</v>
      </c>
      <c r="N138" s="313">
        <f>'9-Proiectii financiare '!P101</f>
        <v>12</v>
      </c>
      <c r="O138" s="313">
        <f>'9-Proiectii financiare '!Q101</f>
        <v>13</v>
      </c>
      <c r="P138" s="313">
        <f>'9-Proiectii financiare '!R101</f>
        <v>14</v>
      </c>
      <c r="Q138" s="313">
        <f>'9-Proiectii financiare '!S101</f>
        <v>15</v>
      </c>
      <c r="R138" s="313">
        <f>'9-Proiectii financiare '!T101</f>
        <v>16</v>
      </c>
      <c r="S138" s="313">
        <f>'9-Proiectii financiare '!U101</f>
        <v>17</v>
      </c>
      <c r="T138" s="313">
        <f>'9-Proiectii financiare '!V101</f>
        <v>18</v>
      </c>
      <c r="U138" s="313">
        <f>'9-Proiectii financiare '!W101</f>
        <v>19</v>
      </c>
      <c r="V138" s="377">
        <f>'9-Proiectii financiare '!X101</f>
        <v>20</v>
      </c>
      <c r="W138" s="377">
        <f>'9-Proiectii financiare '!Y101</f>
        <v>21</v>
      </c>
      <c r="X138" s="377">
        <f>'9-Proiectii financiare '!Z101</f>
        <v>22</v>
      </c>
      <c r="Y138" s="377">
        <f>'9-Proiectii financiare '!AA101</f>
        <v>23</v>
      </c>
      <c r="Z138" s="377">
        <f>'9-Proiectii financiare '!AB101</f>
        <v>24</v>
      </c>
      <c r="AA138" s="377">
        <f>'9-Proiectii financiare '!AC101</f>
        <v>25</v>
      </c>
      <c r="AB138" s="377">
        <f>'9-Proiectii financiare '!AD101</f>
        <v>26</v>
      </c>
      <c r="AC138" s="377">
        <f>'9-Proiectii financiare '!AE101</f>
        <v>27</v>
      </c>
      <c r="AD138" s="377">
        <f>'9-Proiectii financiare '!AF101</f>
        <v>28</v>
      </c>
      <c r="AE138" s="377">
        <f>'9-Proiectii financiare '!AG101</f>
        <v>29</v>
      </c>
      <c r="AF138" s="377">
        <f>'9-Proiectii financiare '!AH101</f>
        <v>30</v>
      </c>
      <c r="AG138" s="377">
        <f>'9-Proiectii financiare '!AI101</f>
        <v>31</v>
      </c>
      <c r="AH138" s="377">
        <f>'9-Proiectii financiare '!AJ101</f>
        <v>32</v>
      </c>
      <c r="AI138" s="377">
        <f>'9-Proiectii financiare '!AK101</f>
        <v>33</v>
      </c>
      <c r="AJ138" s="377">
        <f>'9-Proiectii financiare '!AL101</f>
        <v>34</v>
      </c>
      <c r="AK138" s="377">
        <f>'9-Proiectii financiare '!AM101</f>
        <v>35</v>
      </c>
      <c r="AL138" s="377">
        <f>'9-Proiectii financiare '!AN101</f>
        <v>36</v>
      </c>
      <c r="AM138" s="377">
        <f>'9-Proiectii financiare '!AO101</f>
        <v>37</v>
      </c>
      <c r="AN138" s="377">
        <f>'9-Proiectii financiare '!AP101</f>
        <v>38</v>
      </c>
      <c r="AO138" s="377">
        <f>'9-Proiectii financiare '!AQ101</f>
        <v>39</v>
      </c>
      <c r="AP138" s="377">
        <f>'9-Proiectii financiare '!AR101</f>
        <v>40</v>
      </c>
      <c r="AQ138" s="377"/>
      <c r="AR138" s="377"/>
    </row>
    <row r="139" spans="1:44" ht="24" x14ac:dyDescent="0.2">
      <c r="A139" s="311" t="s">
        <v>622</v>
      </c>
      <c r="C139" s="314" t="str">
        <f>IF(C138&lt;=($B$5+$E$62),C15,"")</f>
        <v/>
      </c>
      <c r="D139" s="314" t="str">
        <f t="shared" ref="D139:AP139" si="34">IF(D138&lt;=($B$5+$E$62),D15,"")</f>
        <v/>
      </c>
      <c r="E139" s="314" t="str">
        <f t="shared" si="34"/>
        <v/>
      </c>
      <c r="F139" s="314" t="str">
        <f t="shared" si="34"/>
        <v/>
      </c>
      <c r="G139" s="314" t="str">
        <f t="shared" si="34"/>
        <v/>
      </c>
      <c r="H139" s="314" t="str">
        <f t="shared" si="34"/>
        <v/>
      </c>
      <c r="I139" s="314" t="str">
        <f t="shared" si="34"/>
        <v/>
      </c>
      <c r="J139" s="314" t="str">
        <f t="shared" si="34"/>
        <v/>
      </c>
      <c r="K139" s="314" t="str">
        <f t="shared" si="34"/>
        <v/>
      </c>
      <c r="L139" s="314" t="str">
        <f t="shared" si="34"/>
        <v/>
      </c>
      <c r="M139" s="314" t="str">
        <f t="shared" si="34"/>
        <v/>
      </c>
      <c r="N139" s="314" t="str">
        <f t="shared" si="34"/>
        <v/>
      </c>
      <c r="O139" s="314" t="str">
        <f t="shared" si="34"/>
        <v/>
      </c>
      <c r="P139" s="314" t="str">
        <f t="shared" si="34"/>
        <v/>
      </c>
      <c r="Q139" s="314" t="str">
        <f t="shared" si="34"/>
        <v/>
      </c>
      <c r="R139" s="314" t="str">
        <f t="shared" si="34"/>
        <v/>
      </c>
      <c r="S139" s="314" t="str">
        <f t="shared" si="34"/>
        <v/>
      </c>
      <c r="T139" s="314" t="str">
        <f t="shared" si="34"/>
        <v/>
      </c>
      <c r="U139" s="314" t="str">
        <f t="shared" si="34"/>
        <v/>
      </c>
      <c r="V139" s="314" t="str">
        <f t="shared" si="34"/>
        <v/>
      </c>
      <c r="W139" s="314" t="str">
        <f t="shared" si="34"/>
        <v/>
      </c>
      <c r="X139" s="314" t="str">
        <f t="shared" si="34"/>
        <v/>
      </c>
      <c r="Y139" s="314" t="str">
        <f t="shared" si="34"/>
        <v/>
      </c>
      <c r="Z139" s="314" t="str">
        <f t="shared" si="34"/>
        <v/>
      </c>
      <c r="AA139" s="314" t="str">
        <f t="shared" si="34"/>
        <v/>
      </c>
      <c r="AB139" s="314" t="str">
        <f t="shared" si="34"/>
        <v/>
      </c>
      <c r="AC139" s="314" t="str">
        <f t="shared" si="34"/>
        <v/>
      </c>
      <c r="AD139" s="314" t="str">
        <f t="shared" si="34"/>
        <v/>
      </c>
      <c r="AE139" s="314" t="str">
        <f t="shared" si="34"/>
        <v/>
      </c>
      <c r="AF139" s="314" t="str">
        <f t="shared" si="34"/>
        <v/>
      </c>
      <c r="AG139" s="314" t="str">
        <f t="shared" si="34"/>
        <v/>
      </c>
      <c r="AH139" s="314" t="str">
        <f t="shared" si="34"/>
        <v/>
      </c>
      <c r="AI139" s="314" t="str">
        <f t="shared" si="34"/>
        <v/>
      </c>
      <c r="AJ139" s="314" t="str">
        <f t="shared" si="34"/>
        <v/>
      </c>
      <c r="AK139" s="314" t="str">
        <f t="shared" si="34"/>
        <v/>
      </c>
      <c r="AL139" s="314" t="str">
        <f t="shared" si="34"/>
        <v/>
      </c>
      <c r="AM139" s="314" t="str">
        <f t="shared" si="34"/>
        <v/>
      </c>
      <c r="AN139" s="314" t="str">
        <f t="shared" si="34"/>
        <v/>
      </c>
      <c r="AO139" s="314" t="str">
        <f t="shared" si="34"/>
        <v/>
      </c>
      <c r="AP139" s="553" t="str">
        <f t="shared" si="34"/>
        <v/>
      </c>
      <c r="AQ139" s="560"/>
      <c r="AR139" s="560"/>
    </row>
    <row r="140" spans="1:44" ht="24" x14ac:dyDescent="0.2">
      <c r="A140" s="311" t="s">
        <v>623</v>
      </c>
      <c r="C140" s="314" t="str">
        <f t="shared" ref="C140:V140" si="35">IF(C138&lt;=($B$5+$E$62),C18,"")</f>
        <v/>
      </c>
      <c r="D140" s="314" t="str">
        <f t="shared" si="35"/>
        <v/>
      </c>
      <c r="E140" s="314" t="str">
        <f t="shared" si="35"/>
        <v/>
      </c>
      <c r="F140" s="314" t="str">
        <f t="shared" si="35"/>
        <v/>
      </c>
      <c r="G140" s="314" t="str">
        <f t="shared" si="35"/>
        <v/>
      </c>
      <c r="H140" s="314" t="str">
        <f t="shared" si="35"/>
        <v/>
      </c>
      <c r="I140" s="314" t="str">
        <f t="shared" si="35"/>
        <v/>
      </c>
      <c r="J140" s="314" t="str">
        <f t="shared" si="35"/>
        <v/>
      </c>
      <c r="K140" s="314" t="str">
        <f t="shared" si="35"/>
        <v/>
      </c>
      <c r="L140" s="314" t="str">
        <f t="shared" si="35"/>
        <v/>
      </c>
      <c r="M140" s="314" t="str">
        <f t="shared" si="35"/>
        <v/>
      </c>
      <c r="N140" s="314" t="str">
        <f t="shared" si="35"/>
        <v/>
      </c>
      <c r="O140" s="314" t="str">
        <f t="shared" si="35"/>
        <v/>
      </c>
      <c r="P140" s="314" t="str">
        <f t="shared" si="35"/>
        <v/>
      </c>
      <c r="Q140" s="314" t="str">
        <f t="shared" si="35"/>
        <v/>
      </c>
      <c r="R140" s="314" t="str">
        <f t="shared" si="35"/>
        <v/>
      </c>
      <c r="S140" s="314" t="str">
        <f t="shared" si="35"/>
        <v/>
      </c>
      <c r="T140" s="314" t="str">
        <f t="shared" si="35"/>
        <v/>
      </c>
      <c r="U140" s="314" t="str">
        <f t="shared" si="35"/>
        <v/>
      </c>
      <c r="V140" s="314" t="str">
        <f t="shared" si="35"/>
        <v/>
      </c>
      <c r="W140" s="314" t="str">
        <f>IF(W138&lt;=($B$5+$E$62),W18,"")</f>
        <v/>
      </c>
      <c r="X140" s="314" t="str">
        <f t="shared" ref="X140:AP140" si="36">IF(X138&lt;=($B$5+$E$62),X18,"")</f>
        <v/>
      </c>
      <c r="Y140" s="314" t="str">
        <f t="shared" si="36"/>
        <v/>
      </c>
      <c r="Z140" s="314" t="str">
        <f t="shared" si="36"/>
        <v/>
      </c>
      <c r="AA140" s="314" t="str">
        <f t="shared" si="36"/>
        <v/>
      </c>
      <c r="AB140" s="314" t="str">
        <f t="shared" si="36"/>
        <v/>
      </c>
      <c r="AC140" s="314" t="str">
        <f t="shared" si="36"/>
        <v/>
      </c>
      <c r="AD140" s="314" t="str">
        <f t="shared" si="36"/>
        <v/>
      </c>
      <c r="AE140" s="314" t="str">
        <f t="shared" si="36"/>
        <v/>
      </c>
      <c r="AF140" s="314" t="str">
        <f t="shared" si="36"/>
        <v/>
      </c>
      <c r="AG140" s="314" t="str">
        <f t="shared" si="36"/>
        <v/>
      </c>
      <c r="AH140" s="314" t="str">
        <f t="shared" si="36"/>
        <v/>
      </c>
      <c r="AI140" s="314" t="str">
        <f t="shared" si="36"/>
        <v/>
      </c>
      <c r="AJ140" s="314" t="str">
        <f t="shared" si="36"/>
        <v/>
      </c>
      <c r="AK140" s="314" t="str">
        <f t="shared" si="36"/>
        <v/>
      </c>
      <c r="AL140" s="314" t="str">
        <f t="shared" si="36"/>
        <v/>
      </c>
      <c r="AM140" s="314" t="str">
        <f t="shared" si="36"/>
        <v/>
      </c>
      <c r="AN140" s="314" t="str">
        <f t="shared" si="36"/>
        <v/>
      </c>
      <c r="AO140" s="314" t="str">
        <f t="shared" si="36"/>
        <v/>
      </c>
      <c r="AP140" s="553" t="str">
        <f t="shared" si="36"/>
        <v/>
      </c>
      <c r="AQ140" s="560"/>
      <c r="AR140" s="560"/>
    </row>
    <row r="141" spans="1:44" ht="36" x14ac:dyDescent="0.2">
      <c r="A141" s="397" t="s">
        <v>572</v>
      </c>
      <c r="C141" s="394"/>
      <c r="D141" s="394"/>
      <c r="E141" s="394">
        <v>0</v>
      </c>
      <c r="F141" s="394"/>
      <c r="G141" s="394"/>
      <c r="H141" s="394"/>
      <c r="I141" s="394"/>
      <c r="J141" s="394"/>
      <c r="K141" s="394"/>
      <c r="L141" s="394"/>
      <c r="M141" s="394"/>
      <c r="N141" s="394"/>
      <c r="O141" s="394"/>
      <c r="P141" s="394"/>
      <c r="Q141" s="394"/>
      <c r="R141" s="394"/>
      <c r="S141" s="394"/>
      <c r="T141" s="394"/>
      <c r="U141" s="394"/>
      <c r="V141" s="394"/>
      <c r="W141" s="394"/>
      <c r="X141" s="394">
        <v>0</v>
      </c>
      <c r="Y141" s="394"/>
      <c r="Z141" s="394"/>
      <c r="AA141" s="394"/>
      <c r="AB141" s="394"/>
      <c r="AC141" s="394"/>
      <c r="AD141" s="394"/>
      <c r="AE141" s="394"/>
      <c r="AF141" s="394"/>
      <c r="AG141" s="394"/>
      <c r="AH141" s="394"/>
      <c r="AI141" s="394"/>
      <c r="AJ141" s="394"/>
      <c r="AK141" s="394"/>
      <c r="AL141" s="394"/>
      <c r="AM141" s="394"/>
      <c r="AN141" s="394"/>
      <c r="AO141" s="394"/>
      <c r="AP141" s="594"/>
      <c r="AQ141" s="561"/>
      <c r="AR141" s="561"/>
    </row>
    <row r="142" spans="1:44" ht="24" x14ac:dyDescent="0.2">
      <c r="A142" s="180" t="s">
        <v>626</v>
      </c>
      <c r="B142" s="339"/>
      <c r="C142" s="350" t="str">
        <f>IFERROR(C139-C140-C141,"")</f>
        <v/>
      </c>
      <c r="D142" s="350" t="str">
        <f t="shared" ref="D142:T142" si="37">IFERROR(D139-D140-D141,"")</f>
        <v/>
      </c>
      <c r="E142" s="350" t="str">
        <f t="shared" si="37"/>
        <v/>
      </c>
      <c r="F142" s="350" t="str">
        <f t="shared" si="37"/>
        <v/>
      </c>
      <c r="G142" s="350" t="str">
        <f t="shared" si="37"/>
        <v/>
      </c>
      <c r="H142" s="350" t="str">
        <f t="shared" si="37"/>
        <v/>
      </c>
      <c r="I142" s="350" t="str">
        <f t="shared" si="37"/>
        <v/>
      </c>
      <c r="J142" s="350" t="str">
        <f t="shared" si="37"/>
        <v/>
      </c>
      <c r="K142" s="350" t="str">
        <f t="shared" si="37"/>
        <v/>
      </c>
      <c r="L142" s="350" t="str">
        <f t="shared" si="37"/>
        <v/>
      </c>
      <c r="M142" s="350" t="str">
        <f t="shared" si="37"/>
        <v/>
      </c>
      <c r="N142" s="350" t="str">
        <f t="shared" si="37"/>
        <v/>
      </c>
      <c r="O142" s="350" t="str">
        <f t="shared" si="37"/>
        <v/>
      </c>
      <c r="P142" s="350" t="str">
        <f t="shared" si="37"/>
        <v/>
      </c>
      <c r="Q142" s="350" t="str">
        <f t="shared" si="37"/>
        <v/>
      </c>
      <c r="R142" s="350" t="str">
        <f t="shared" si="37"/>
        <v/>
      </c>
      <c r="S142" s="350" t="str">
        <f t="shared" si="37"/>
        <v/>
      </c>
      <c r="T142" s="350" t="str">
        <f t="shared" si="37"/>
        <v/>
      </c>
      <c r="U142" s="350" t="str">
        <f>IFERROR(U139-U140-U141,"")</f>
        <v/>
      </c>
      <c r="V142" s="350" t="str">
        <f t="shared" ref="V142:AP142" si="38">IFERROR(V139-V140-V141,"")</f>
        <v/>
      </c>
      <c r="W142" s="350" t="str">
        <f>IFERROR(W139-W140-W141,"")</f>
        <v/>
      </c>
      <c r="X142" s="350" t="str">
        <f t="shared" si="38"/>
        <v/>
      </c>
      <c r="Y142" s="350" t="str">
        <f t="shared" si="38"/>
        <v/>
      </c>
      <c r="Z142" s="350" t="str">
        <f t="shared" si="38"/>
        <v/>
      </c>
      <c r="AA142" s="350" t="str">
        <f t="shared" si="38"/>
        <v/>
      </c>
      <c r="AB142" s="350" t="str">
        <f t="shared" si="38"/>
        <v/>
      </c>
      <c r="AC142" s="350" t="str">
        <f t="shared" si="38"/>
        <v/>
      </c>
      <c r="AD142" s="350" t="str">
        <f t="shared" si="38"/>
        <v/>
      </c>
      <c r="AE142" s="350" t="str">
        <f t="shared" si="38"/>
        <v/>
      </c>
      <c r="AF142" s="350" t="str">
        <f t="shared" si="38"/>
        <v/>
      </c>
      <c r="AG142" s="350" t="str">
        <f t="shared" si="38"/>
        <v/>
      </c>
      <c r="AH142" s="350" t="str">
        <f t="shared" si="38"/>
        <v/>
      </c>
      <c r="AI142" s="350" t="str">
        <f t="shared" si="38"/>
        <v/>
      </c>
      <c r="AJ142" s="350" t="str">
        <f t="shared" si="38"/>
        <v/>
      </c>
      <c r="AK142" s="350" t="str">
        <f t="shared" si="38"/>
        <v/>
      </c>
      <c r="AL142" s="350" t="str">
        <f t="shared" si="38"/>
        <v/>
      </c>
      <c r="AM142" s="350" t="str">
        <f t="shared" si="38"/>
        <v/>
      </c>
      <c r="AN142" s="350" t="str">
        <f t="shared" si="38"/>
        <v/>
      </c>
      <c r="AO142" s="350" t="str">
        <f t="shared" si="38"/>
        <v/>
      </c>
      <c r="AP142" s="554" t="str">
        <f t="shared" si="38"/>
        <v/>
      </c>
      <c r="AQ142" s="562"/>
      <c r="AR142" s="562"/>
    </row>
    <row r="143" spans="1:44" ht="36" x14ac:dyDescent="0.2">
      <c r="A143" s="180" t="s">
        <v>636</v>
      </c>
      <c r="B143" s="339"/>
      <c r="C143" s="315"/>
      <c r="D143" s="339"/>
      <c r="E143" s="339"/>
      <c r="F143" s="339"/>
      <c r="G143" s="339"/>
      <c r="H143" s="339"/>
      <c r="I143" s="339"/>
      <c r="J143" s="339"/>
      <c r="K143" s="339"/>
      <c r="L143" s="339"/>
      <c r="M143" s="348"/>
      <c r="N143" s="348"/>
      <c r="O143" s="348"/>
      <c r="P143" s="348"/>
      <c r="Q143" s="348"/>
      <c r="R143" s="348"/>
      <c r="S143" s="348"/>
      <c r="T143" s="348"/>
      <c r="U143" s="348"/>
      <c r="V143" s="411"/>
      <c r="W143" s="411"/>
      <c r="X143" s="411"/>
      <c r="Y143" s="411"/>
      <c r="Z143" s="411"/>
      <c r="AA143" s="411"/>
      <c r="AB143" s="411"/>
      <c r="AC143" s="411"/>
      <c r="AD143" s="411"/>
      <c r="AE143" s="411"/>
      <c r="AF143" s="411"/>
      <c r="AG143" s="411"/>
      <c r="AH143" s="411"/>
      <c r="AI143" s="411"/>
      <c r="AJ143" s="411"/>
      <c r="AK143" s="411"/>
      <c r="AL143" s="411"/>
      <c r="AM143" s="411"/>
      <c r="AN143" s="411"/>
      <c r="AO143" s="411"/>
      <c r="AP143" s="555"/>
      <c r="AQ143" s="403"/>
      <c r="AR143" s="403"/>
    </row>
    <row r="144" spans="1:44" ht="24" x14ac:dyDescent="0.2">
      <c r="A144" s="178" t="s">
        <v>637</v>
      </c>
      <c r="B144" s="339"/>
      <c r="C144" s="315">
        <f>'7-Plan investitional'!E69</f>
        <v>0</v>
      </c>
      <c r="D144" s="315">
        <f>'7-Plan investitional'!F69</f>
        <v>0</v>
      </c>
      <c r="E144" s="315">
        <f>'7-Plan investitional'!G69</f>
        <v>0</v>
      </c>
      <c r="F144" s="315">
        <f>'7-Plan investitional'!H69</f>
        <v>0</v>
      </c>
      <c r="G144" s="315">
        <f>'7-Plan investitional'!I69</f>
        <v>0</v>
      </c>
      <c r="H144" s="315">
        <f>'7-Plan investitional'!J69</f>
        <v>0</v>
      </c>
      <c r="I144" s="315">
        <f>'7-Plan investitional'!K69</f>
        <v>0</v>
      </c>
      <c r="J144" s="315">
        <f>'7-Plan investitional'!L69</f>
        <v>0</v>
      </c>
      <c r="K144" s="315">
        <f>'7-Plan investitional'!M69</f>
        <v>0</v>
      </c>
      <c r="L144" s="315">
        <f>'7-Plan investitional'!N69</f>
        <v>0</v>
      </c>
      <c r="M144" s="315">
        <f>'7-Plan investitional'!O69</f>
        <v>0</v>
      </c>
      <c r="N144" s="315">
        <f>'7-Plan investitional'!P69</f>
        <v>0</v>
      </c>
      <c r="O144" s="315">
        <f>'7-Plan investitional'!Q69</f>
        <v>0</v>
      </c>
      <c r="P144" s="315">
        <f>'7-Plan investitional'!R69</f>
        <v>0</v>
      </c>
      <c r="Q144" s="315">
        <f>'7-Plan investitional'!S69</f>
        <v>0</v>
      </c>
      <c r="R144" s="315">
        <f>'7-Plan investitional'!T69</f>
        <v>0</v>
      </c>
      <c r="S144" s="315">
        <f>'7-Plan investitional'!U69</f>
        <v>0</v>
      </c>
      <c r="T144" s="315">
        <f>'7-Plan investitional'!V69</f>
        <v>0</v>
      </c>
      <c r="U144" s="315">
        <f>'7-Plan investitional'!W69</f>
        <v>0</v>
      </c>
      <c r="V144" s="412">
        <f>'7-Plan investitional'!X69</f>
        <v>0</v>
      </c>
      <c r="W144" s="412">
        <f>'7-Plan investitional'!Y69</f>
        <v>0</v>
      </c>
      <c r="X144" s="412">
        <f>'7-Plan investitional'!Z69</f>
        <v>0</v>
      </c>
      <c r="Y144" s="412">
        <f>'7-Plan investitional'!AA69</f>
        <v>0</v>
      </c>
      <c r="Z144" s="412">
        <f>'7-Plan investitional'!AB69</f>
        <v>0</v>
      </c>
      <c r="AA144" s="412">
        <f>'7-Plan investitional'!AC69</f>
        <v>0</v>
      </c>
      <c r="AB144" s="412">
        <f>'7-Plan investitional'!AD69</f>
        <v>0</v>
      </c>
      <c r="AC144" s="412">
        <f>'7-Plan investitional'!AE69</f>
        <v>0</v>
      </c>
      <c r="AD144" s="412">
        <f>'7-Plan investitional'!AF69</f>
        <v>0</v>
      </c>
      <c r="AE144" s="412">
        <f>'7-Plan investitional'!AG69</f>
        <v>0</v>
      </c>
      <c r="AF144" s="412">
        <f>'7-Plan investitional'!AH69</f>
        <v>0</v>
      </c>
      <c r="AG144" s="412">
        <f>'7-Plan investitional'!AI69</f>
        <v>0</v>
      </c>
      <c r="AH144" s="412">
        <f>'7-Plan investitional'!AJ69</f>
        <v>0</v>
      </c>
      <c r="AI144" s="412">
        <f>'7-Plan investitional'!AK69</f>
        <v>0</v>
      </c>
      <c r="AJ144" s="412">
        <f>'7-Plan investitional'!AL69</f>
        <v>0</v>
      </c>
      <c r="AK144" s="412">
        <f>'7-Plan investitional'!AM69</f>
        <v>0</v>
      </c>
      <c r="AL144" s="412">
        <f>'7-Plan investitional'!AN69</f>
        <v>0</v>
      </c>
      <c r="AM144" s="412">
        <f>'7-Plan investitional'!AO69</f>
        <v>0</v>
      </c>
      <c r="AN144" s="412">
        <f>'7-Plan investitional'!AP69</f>
        <v>0</v>
      </c>
      <c r="AO144" s="412">
        <f>'7-Plan investitional'!AQ69</f>
        <v>0</v>
      </c>
      <c r="AP144" s="556">
        <f>'7-Plan investitional'!AR69</f>
        <v>0</v>
      </c>
      <c r="AQ144" s="377"/>
      <c r="AR144" s="377"/>
    </row>
    <row r="145" spans="1:44" x14ac:dyDescent="0.2">
      <c r="A145" s="178" t="str">
        <f>'7-Plan investitional'!A71:B71</f>
        <v>Valoare TVA (TOTAL)</v>
      </c>
      <c r="B145" s="339"/>
      <c r="C145" s="315">
        <f>'7-Plan investitional'!E71</f>
        <v>0</v>
      </c>
      <c r="D145" s="315">
        <f>'7-Plan investitional'!F71</f>
        <v>0</v>
      </c>
      <c r="E145" s="315">
        <f>'7-Plan investitional'!G71</f>
        <v>0</v>
      </c>
      <c r="F145" s="315">
        <f>'7-Plan investitional'!H71</f>
        <v>0</v>
      </c>
      <c r="G145" s="315">
        <f>'7-Plan investitional'!I71</f>
        <v>0</v>
      </c>
      <c r="H145" s="315">
        <f>'7-Plan investitional'!J70</f>
        <v>0</v>
      </c>
      <c r="I145" s="315">
        <f>'7-Plan investitional'!K70</f>
        <v>0</v>
      </c>
      <c r="J145" s="315">
        <f>'7-Plan investitional'!L70</f>
        <v>0</v>
      </c>
      <c r="K145" s="315">
        <f>'7-Plan investitional'!M70</f>
        <v>0</v>
      </c>
      <c r="L145" s="315">
        <f>'7-Plan investitional'!N70</f>
        <v>0</v>
      </c>
      <c r="M145" s="315">
        <f>'7-Plan investitional'!O70</f>
        <v>0</v>
      </c>
      <c r="N145" s="315">
        <f>'7-Plan investitional'!P70</f>
        <v>0</v>
      </c>
      <c r="O145" s="315">
        <f>'7-Plan investitional'!Q70</f>
        <v>0</v>
      </c>
      <c r="P145" s="315">
        <f>'7-Plan investitional'!R70</f>
        <v>0</v>
      </c>
      <c r="Q145" s="315">
        <f>'7-Plan investitional'!S70</f>
        <v>0</v>
      </c>
      <c r="R145" s="315">
        <f>'7-Plan investitional'!T70</f>
        <v>0</v>
      </c>
      <c r="S145" s="315">
        <f>'7-Plan investitional'!U70</f>
        <v>0</v>
      </c>
      <c r="T145" s="315">
        <f>'7-Plan investitional'!V70</f>
        <v>0</v>
      </c>
      <c r="U145" s="315">
        <f>'7-Plan investitional'!W70</f>
        <v>0</v>
      </c>
      <c r="V145" s="412">
        <f>'7-Plan investitional'!X70</f>
        <v>0</v>
      </c>
      <c r="W145" s="412">
        <f>'7-Plan investitional'!Y70</f>
        <v>0</v>
      </c>
      <c r="X145" s="412">
        <f>'7-Plan investitional'!Z70</f>
        <v>0</v>
      </c>
      <c r="Y145" s="412">
        <f>'7-Plan investitional'!AA70</f>
        <v>0</v>
      </c>
      <c r="Z145" s="412">
        <f>'7-Plan investitional'!AB70</f>
        <v>0</v>
      </c>
      <c r="AA145" s="412">
        <f>'7-Plan investitional'!AC70</f>
        <v>0</v>
      </c>
      <c r="AB145" s="412">
        <f>'7-Plan investitional'!AD70</f>
        <v>0</v>
      </c>
      <c r="AC145" s="412">
        <f>'7-Plan investitional'!AE70</f>
        <v>0</v>
      </c>
      <c r="AD145" s="412">
        <f>'7-Plan investitional'!AF70</f>
        <v>0</v>
      </c>
      <c r="AE145" s="412">
        <f>'7-Plan investitional'!AG70</f>
        <v>0</v>
      </c>
      <c r="AF145" s="412">
        <f>'7-Plan investitional'!AH70</f>
        <v>0</v>
      </c>
      <c r="AG145" s="412">
        <f>'7-Plan investitional'!AI70</f>
        <v>0</v>
      </c>
      <c r="AH145" s="412">
        <f>'7-Plan investitional'!AJ70</f>
        <v>0</v>
      </c>
      <c r="AI145" s="412">
        <f>'7-Plan investitional'!AK70</f>
        <v>0</v>
      </c>
      <c r="AJ145" s="412">
        <f>'7-Plan investitional'!AL70</f>
        <v>0</v>
      </c>
      <c r="AK145" s="412">
        <f>'7-Plan investitional'!AM70</f>
        <v>0</v>
      </c>
      <c r="AL145" s="412">
        <f>'7-Plan investitional'!AN70</f>
        <v>0</v>
      </c>
      <c r="AM145" s="412">
        <f>'7-Plan investitional'!AO70</f>
        <v>0</v>
      </c>
      <c r="AN145" s="412">
        <f>'7-Plan investitional'!AP70</f>
        <v>0</v>
      </c>
      <c r="AO145" s="412">
        <f>'7-Plan investitional'!AQ70</f>
        <v>0</v>
      </c>
      <c r="AP145" s="556">
        <f>'7-Plan investitional'!AR70</f>
        <v>0</v>
      </c>
      <c r="AQ145" s="377"/>
      <c r="AR145" s="377"/>
    </row>
    <row r="146" spans="1:44" x14ac:dyDescent="0.2">
      <c r="A146" s="178" t="s">
        <v>638</v>
      </c>
      <c r="B146" s="339"/>
      <c r="C146" s="315">
        <f>'7-Plan investitional'!E31</f>
        <v>0</v>
      </c>
      <c r="D146" s="315">
        <f>'7-Plan investitional'!F31</f>
        <v>0</v>
      </c>
      <c r="E146" s="315">
        <f>'7-Plan investitional'!G31</f>
        <v>0</v>
      </c>
      <c r="F146" s="315">
        <f>'7-Plan investitional'!H31</f>
        <v>0</v>
      </c>
      <c r="G146" s="315">
        <f>'7-Plan investitional'!I31</f>
        <v>0</v>
      </c>
      <c r="H146" s="339"/>
      <c r="I146" s="339"/>
      <c r="J146" s="339"/>
      <c r="K146" s="339"/>
      <c r="L146" s="339"/>
      <c r="M146" s="348"/>
      <c r="N146" s="348"/>
      <c r="O146" s="348"/>
      <c r="P146" s="348"/>
      <c r="Q146" s="348"/>
      <c r="R146" s="348"/>
      <c r="S146" s="348"/>
      <c r="T146" s="348"/>
      <c r="U146" s="348"/>
      <c r="V146" s="411"/>
      <c r="W146" s="411"/>
      <c r="X146" s="411"/>
      <c r="Y146" s="411"/>
      <c r="Z146" s="411"/>
      <c r="AA146" s="411"/>
      <c r="AB146" s="411"/>
      <c r="AC146" s="411"/>
      <c r="AD146" s="411"/>
      <c r="AE146" s="411"/>
      <c r="AF146" s="411"/>
      <c r="AG146" s="411"/>
      <c r="AH146" s="411"/>
      <c r="AI146" s="411"/>
      <c r="AJ146" s="411"/>
      <c r="AK146" s="411"/>
      <c r="AL146" s="411"/>
      <c r="AM146" s="411"/>
      <c r="AN146" s="411"/>
      <c r="AO146" s="411"/>
      <c r="AP146" s="555"/>
      <c r="AQ146" s="403"/>
      <c r="AR146" s="403"/>
    </row>
    <row r="147" spans="1:44" ht="24" x14ac:dyDescent="0.2">
      <c r="A147" s="178" t="s">
        <v>639</v>
      </c>
      <c r="B147" s="339"/>
      <c r="C147" s="351">
        <f>C144-C145-C146</f>
        <v>0</v>
      </c>
      <c r="D147" s="351">
        <f t="shared" ref="D147:AP147" si="39">D144-D145-D146</f>
        <v>0</v>
      </c>
      <c r="E147" s="351">
        <f t="shared" si="39"/>
        <v>0</v>
      </c>
      <c r="F147" s="351">
        <f t="shared" si="39"/>
        <v>0</v>
      </c>
      <c r="G147" s="351">
        <f t="shared" si="39"/>
        <v>0</v>
      </c>
      <c r="H147" s="351">
        <f t="shared" si="39"/>
        <v>0</v>
      </c>
      <c r="I147" s="351">
        <f t="shared" si="39"/>
        <v>0</v>
      </c>
      <c r="J147" s="351">
        <f t="shared" si="39"/>
        <v>0</v>
      </c>
      <c r="K147" s="351">
        <f t="shared" si="39"/>
        <v>0</v>
      </c>
      <c r="L147" s="351">
        <f t="shared" si="39"/>
        <v>0</v>
      </c>
      <c r="M147" s="351">
        <f t="shared" si="39"/>
        <v>0</v>
      </c>
      <c r="N147" s="351">
        <f t="shared" si="39"/>
        <v>0</v>
      </c>
      <c r="O147" s="351">
        <f t="shared" si="39"/>
        <v>0</v>
      </c>
      <c r="P147" s="351">
        <f t="shared" si="39"/>
        <v>0</v>
      </c>
      <c r="Q147" s="351">
        <f t="shared" si="39"/>
        <v>0</v>
      </c>
      <c r="R147" s="351">
        <f t="shared" si="39"/>
        <v>0</v>
      </c>
      <c r="S147" s="351">
        <f t="shared" si="39"/>
        <v>0</v>
      </c>
      <c r="T147" s="351">
        <f t="shared" si="39"/>
        <v>0</v>
      </c>
      <c r="U147" s="351">
        <f t="shared" si="39"/>
        <v>0</v>
      </c>
      <c r="V147" s="351">
        <f t="shared" si="39"/>
        <v>0</v>
      </c>
      <c r="W147" s="351">
        <f t="shared" si="39"/>
        <v>0</v>
      </c>
      <c r="X147" s="351">
        <f t="shared" si="39"/>
        <v>0</v>
      </c>
      <c r="Y147" s="351">
        <f t="shared" si="39"/>
        <v>0</v>
      </c>
      <c r="Z147" s="351">
        <f t="shared" si="39"/>
        <v>0</v>
      </c>
      <c r="AA147" s="351">
        <f t="shared" si="39"/>
        <v>0</v>
      </c>
      <c r="AB147" s="351">
        <f t="shared" si="39"/>
        <v>0</v>
      </c>
      <c r="AC147" s="351">
        <f t="shared" si="39"/>
        <v>0</v>
      </c>
      <c r="AD147" s="351">
        <f t="shared" si="39"/>
        <v>0</v>
      </c>
      <c r="AE147" s="351">
        <f t="shared" si="39"/>
        <v>0</v>
      </c>
      <c r="AF147" s="351">
        <f t="shared" si="39"/>
        <v>0</v>
      </c>
      <c r="AG147" s="351">
        <f t="shared" si="39"/>
        <v>0</v>
      </c>
      <c r="AH147" s="351">
        <f t="shared" si="39"/>
        <v>0</v>
      </c>
      <c r="AI147" s="351">
        <f t="shared" si="39"/>
        <v>0</v>
      </c>
      <c r="AJ147" s="351">
        <f t="shared" si="39"/>
        <v>0</v>
      </c>
      <c r="AK147" s="351">
        <f t="shared" si="39"/>
        <v>0</v>
      </c>
      <c r="AL147" s="351">
        <f t="shared" si="39"/>
        <v>0</v>
      </c>
      <c r="AM147" s="351">
        <f t="shared" si="39"/>
        <v>0</v>
      </c>
      <c r="AN147" s="351">
        <f t="shared" si="39"/>
        <v>0</v>
      </c>
      <c r="AO147" s="351">
        <f t="shared" si="39"/>
        <v>0</v>
      </c>
      <c r="AP147" s="557">
        <f t="shared" si="39"/>
        <v>0</v>
      </c>
      <c r="AQ147" s="563"/>
      <c r="AR147" s="563"/>
    </row>
    <row r="148" spans="1:44" ht="24" x14ac:dyDescent="0.2">
      <c r="A148" s="178" t="s">
        <v>640</v>
      </c>
      <c r="B148" s="339"/>
      <c r="C148" s="351" t="e">
        <f>'7-Plan investitional'!E62</f>
        <v>#DIV/0!</v>
      </c>
      <c r="D148" s="351" t="e">
        <f>'7-Plan investitional'!F62</f>
        <v>#DIV/0!</v>
      </c>
      <c r="E148" s="351" t="e">
        <f>'7-Plan investitional'!G62</f>
        <v>#DIV/0!</v>
      </c>
      <c r="F148" s="351" t="e">
        <f>'7-Plan investitional'!H62</f>
        <v>#DIV/0!</v>
      </c>
      <c r="G148" s="351" t="e">
        <f>'7-Plan investitional'!I62</f>
        <v>#DIV/0!</v>
      </c>
      <c r="H148" s="351" t="str">
        <f>IFERROR('7-Plan investitional'!H62*'7-Plan investitional'!J52,"")</f>
        <v/>
      </c>
      <c r="I148" s="351" t="str">
        <f>IFERROR('7-Plan investitional'!I62*'7-Plan investitional'!K52,"")</f>
        <v/>
      </c>
      <c r="J148" s="351">
        <f>IFERROR('7-Plan investitional'!J62*'7-Plan investitional'!L52,"")</f>
        <v>0</v>
      </c>
      <c r="K148" s="351">
        <f>IFERROR('7-Plan investitional'!K62*'7-Plan investitional'!M52,"")</f>
        <v>0</v>
      </c>
      <c r="L148" s="351">
        <f>IFERROR('7-Plan investitional'!L62*'7-Plan investitional'!N52,"")</f>
        <v>0</v>
      </c>
      <c r="M148" s="351">
        <f>IFERROR('7-Plan investitional'!M62*'7-Plan investitional'!O52,"")</f>
        <v>0</v>
      </c>
      <c r="N148" s="351">
        <f>IFERROR('7-Plan investitional'!N62*'7-Plan investitional'!P52,"")</f>
        <v>0</v>
      </c>
      <c r="O148" s="351">
        <f>IFERROR('7-Plan investitional'!O62*'7-Plan investitional'!Q52,"")</f>
        <v>0</v>
      </c>
      <c r="P148" s="351">
        <f>IFERROR('7-Plan investitional'!P62*'7-Plan investitional'!R52,"")</f>
        <v>0</v>
      </c>
      <c r="Q148" s="351">
        <f>IFERROR('7-Plan investitional'!Q62*'7-Plan investitional'!S52,"")</f>
        <v>0</v>
      </c>
      <c r="R148" s="351">
        <f>IFERROR('7-Plan investitional'!R62*'7-Plan investitional'!T52,"")</f>
        <v>0</v>
      </c>
      <c r="S148" s="351">
        <f>IFERROR('7-Plan investitional'!S62*'7-Plan investitional'!U52,"")</f>
        <v>0</v>
      </c>
      <c r="T148" s="351">
        <f>IFERROR('7-Plan investitional'!T62*'7-Plan investitional'!V52,"")</f>
        <v>0</v>
      </c>
      <c r="U148" s="351">
        <f>IFERROR('7-Plan investitional'!U62*'7-Plan investitional'!W52,"")</f>
        <v>0</v>
      </c>
      <c r="V148" s="351">
        <f>IFERROR('7-Plan investitional'!V62*'7-Plan investitional'!X52,"")</f>
        <v>0</v>
      </c>
      <c r="W148" s="351">
        <f>IFERROR('7-Plan investitional'!W62*'7-Plan investitional'!Y52,"")</f>
        <v>0</v>
      </c>
      <c r="X148" s="351">
        <f>IFERROR('7-Plan investitional'!X62*'7-Plan investitional'!Z52,"")</f>
        <v>0</v>
      </c>
      <c r="Y148" s="351">
        <f>IFERROR('7-Plan investitional'!Y62*'7-Plan investitional'!AA52,"")</f>
        <v>0</v>
      </c>
      <c r="Z148" s="351">
        <f>IFERROR('7-Plan investitional'!Z62*'7-Plan investitional'!AB52,"")</f>
        <v>0</v>
      </c>
      <c r="AA148" s="351">
        <f>IFERROR('7-Plan investitional'!AA62*'7-Plan investitional'!AC52,"")</f>
        <v>0</v>
      </c>
      <c r="AB148" s="351">
        <f>IFERROR('7-Plan investitional'!AB62*'7-Plan investitional'!AD52,"")</f>
        <v>0</v>
      </c>
      <c r="AC148" s="351">
        <f>IFERROR('7-Plan investitional'!AC62*'7-Plan investitional'!AE52,"")</f>
        <v>0</v>
      </c>
      <c r="AD148" s="351">
        <f>IFERROR('7-Plan investitional'!AD62*'7-Plan investitional'!AF52,"")</f>
        <v>0</v>
      </c>
      <c r="AE148" s="351">
        <f>IFERROR('7-Plan investitional'!AE62*'7-Plan investitional'!AG52,"")</f>
        <v>0</v>
      </c>
      <c r="AF148" s="351">
        <f>IFERROR('7-Plan investitional'!AF62*'7-Plan investitional'!AH52,"")</f>
        <v>0</v>
      </c>
      <c r="AG148" s="351">
        <f>IFERROR('7-Plan investitional'!AG62*'7-Plan investitional'!AI52,"")</f>
        <v>0</v>
      </c>
      <c r="AH148" s="351">
        <f>IFERROR('7-Plan investitional'!AH62*'7-Plan investitional'!AJ52,"")</f>
        <v>0</v>
      </c>
      <c r="AI148" s="351">
        <f>IFERROR('7-Plan investitional'!AI62*'7-Plan investitional'!AK52,"")</f>
        <v>0</v>
      </c>
      <c r="AJ148" s="351">
        <f>IFERROR('7-Plan investitional'!AJ62*'7-Plan investitional'!AL52,"")</f>
        <v>0</v>
      </c>
      <c r="AK148" s="351">
        <f>IFERROR('7-Plan investitional'!AK62*'7-Plan investitional'!AM52,"")</f>
        <v>0</v>
      </c>
      <c r="AL148" s="351">
        <f>IFERROR('7-Plan investitional'!AL62*'7-Plan investitional'!AN52,"")</f>
        <v>0</v>
      </c>
      <c r="AM148" s="351">
        <f>IFERROR('7-Plan investitional'!AM62*'7-Plan investitional'!AO52,"")</f>
        <v>0</v>
      </c>
      <c r="AN148" s="351">
        <f>IFERROR('7-Plan investitional'!AN62*'7-Plan investitional'!AP52,"")</f>
        <v>0</v>
      </c>
      <c r="AO148" s="351">
        <f>IFERROR('7-Plan investitional'!AO62*'7-Plan investitional'!AQ52,"")</f>
        <v>0</v>
      </c>
      <c r="AP148" s="557">
        <f>IFERROR('7-Plan investitional'!AP62*'7-Plan investitional'!AR52,"")</f>
        <v>0</v>
      </c>
      <c r="AQ148" s="563"/>
      <c r="AR148" s="563"/>
    </row>
    <row r="149" spans="1:44" x14ac:dyDescent="0.2">
      <c r="A149" s="178" t="s">
        <v>641</v>
      </c>
      <c r="B149" s="339"/>
      <c r="C149" s="351" t="str">
        <f>IFERROR('7-Plan investitional'!E58,"")</f>
        <v/>
      </c>
      <c r="D149" s="351" t="str">
        <f>IFERROR('7-Plan investitional'!F58,"")</f>
        <v/>
      </c>
      <c r="E149" s="351" t="str">
        <f>IFERROR('7-Plan investitional'!G58,"")</f>
        <v/>
      </c>
      <c r="F149" s="351" t="str">
        <f>IFERROR('7-Plan investitional'!H58,"")</f>
        <v/>
      </c>
      <c r="G149" s="351" t="str">
        <f>IFERROR('7-Plan investitional'!I58,"")</f>
        <v/>
      </c>
      <c r="H149" s="339"/>
      <c r="I149" s="339"/>
      <c r="J149" s="339"/>
      <c r="K149" s="339"/>
      <c r="L149" s="339"/>
      <c r="M149" s="348"/>
      <c r="N149" s="348"/>
      <c r="O149" s="348"/>
      <c r="P149" s="348"/>
      <c r="Q149" s="348"/>
      <c r="R149" s="348"/>
      <c r="S149" s="348"/>
      <c r="T149" s="348"/>
      <c r="U149" s="348"/>
      <c r="V149" s="411"/>
      <c r="W149" s="411"/>
      <c r="X149" s="411"/>
      <c r="Y149" s="411"/>
      <c r="Z149" s="411"/>
      <c r="AA149" s="411"/>
      <c r="AB149" s="411"/>
      <c r="AC149" s="411"/>
      <c r="AD149" s="411"/>
      <c r="AE149" s="411"/>
      <c r="AF149" s="411"/>
      <c r="AG149" s="411"/>
      <c r="AH149" s="411"/>
      <c r="AI149" s="411"/>
      <c r="AJ149" s="411"/>
      <c r="AK149" s="411"/>
      <c r="AL149" s="411"/>
      <c r="AM149" s="411"/>
      <c r="AN149" s="411"/>
      <c r="AO149" s="411"/>
      <c r="AP149" s="555"/>
      <c r="AQ149" s="403"/>
      <c r="AR149" s="403"/>
    </row>
    <row r="150" spans="1:44" ht="24" x14ac:dyDescent="0.2">
      <c r="A150" s="178" t="s">
        <v>642</v>
      </c>
      <c r="B150" s="339"/>
      <c r="C150" s="315">
        <f>'7-Plan investitional'!E75</f>
        <v>0</v>
      </c>
      <c r="D150" s="315">
        <f>'7-Plan investitional'!F75</f>
        <v>0</v>
      </c>
      <c r="E150" s="315">
        <f>'7-Plan investitional'!G75</f>
        <v>0</v>
      </c>
      <c r="F150" s="315">
        <f>'7-Plan investitional'!H75</f>
        <v>0</v>
      </c>
      <c r="G150" s="315">
        <f>'7-Plan investitional'!I75</f>
        <v>0</v>
      </c>
      <c r="H150" s="395">
        <v>0</v>
      </c>
      <c r="I150" s="395"/>
      <c r="J150" s="395"/>
      <c r="K150" s="395"/>
      <c r="L150" s="395"/>
      <c r="M150" s="396"/>
      <c r="N150" s="396"/>
      <c r="O150" s="396"/>
      <c r="P150" s="396"/>
      <c r="Q150" s="396"/>
      <c r="R150" s="396"/>
      <c r="S150" s="396"/>
      <c r="T150" s="396"/>
      <c r="U150" s="396"/>
      <c r="V150" s="413"/>
      <c r="W150" s="413"/>
      <c r="X150" s="413"/>
      <c r="Y150" s="413"/>
      <c r="Z150" s="413"/>
      <c r="AA150" s="413"/>
      <c r="AB150" s="413"/>
      <c r="AC150" s="413"/>
      <c r="AD150" s="413"/>
      <c r="AE150" s="413"/>
      <c r="AF150" s="413"/>
      <c r="AG150" s="413"/>
      <c r="AH150" s="413"/>
      <c r="AI150" s="413"/>
      <c r="AJ150" s="413"/>
      <c r="AK150" s="413"/>
      <c r="AL150" s="413"/>
      <c r="AM150" s="413"/>
      <c r="AN150" s="413"/>
      <c r="AO150" s="413"/>
      <c r="AP150" s="558"/>
      <c r="AQ150" s="564"/>
      <c r="AR150" s="564"/>
    </row>
    <row r="151" spans="1:44" x14ac:dyDescent="0.2">
      <c r="A151" s="178" t="s">
        <v>643</v>
      </c>
      <c r="B151" s="339"/>
      <c r="C151" s="314" t="str">
        <f>IF(C138&lt;=($B$5+$E$62),'9-Proiectii financiare '!E243+'9-Proiectii financiare '!E244,"")</f>
        <v/>
      </c>
      <c r="D151" s="314" t="str">
        <f>IF(D138&lt;=($B$5+$E$62),'9-Proiectii financiare '!F243+'9-Proiectii financiare '!F244,"")</f>
        <v/>
      </c>
      <c r="E151" s="314" t="str">
        <f>IF(E138&lt;=($B$5+$E$62),'9-Proiectii financiare '!G243+'9-Proiectii financiare '!G244,"")</f>
        <v/>
      </c>
      <c r="F151" s="314" t="str">
        <f>IF(F138&lt;=($B$5+$E$62),'9-Proiectii financiare '!H243+'9-Proiectii financiare '!H244,"")</f>
        <v/>
      </c>
      <c r="G151" s="314" t="str">
        <f>IF(G138&lt;=($B$5+$E$62),'9-Proiectii financiare '!I243+'9-Proiectii financiare '!I244,"")</f>
        <v/>
      </c>
      <c r="H151" s="314" t="str">
        <f>IF(H138&lt;=($B$5+$E$62),'9-Proiectii financiare '!J243+'9-Proiectii financiare '!J244,"")</f>
        <v/>
      </c>
      <c r="I151" s="314" t="str">
        <f>IF(I138&lt;=($B$5+$E$62),'9-Proiectii financiare '!K243+'9-Proiectii financiare '!K244,"")</f>
        <v/>
      </c>
      <c r="J151" s="314" t="str">
        <f>IF(J138&lt;=($B$5+$E$62),'9-Proiectii financiare '!L243+'9-Proiectii financiare '!L244,"")</f>
        <v/>
      </c>
      <c r="K151" s="314" t="str">
        <f>IF(K138&lt;=($B$5+$E$62),'9-Proiectii financiare '!M243+'9-Proiectii financiare '!M244,"")</f>
        <v/>
      </c>
      <c r="L151" s="314" t="str">
        <f>IF(L138&lt;=($B$5+$E$62),'9-Proiectii financiare '!N243+'9-Proiectii financiare '!N244,"")</f>
        <v/>
      </c>
      <c r="M151" s="314" t="str">
        <f>IF(M138&lt;=($B$5+$E$62),'9-Proiectii financiare '!O243+'9-Proiectii financiare '!O244,"")</f>
        <v/>
      </c>
      <c r="N151" s="314" t="str">
        <f>IF(N138&lt;=($B$5+$E$62),'9-Proiectii financiare '!P243+'9-Proiectii financiare '!P244,"")</f>
        <v/>
      </c>
      <c r="O151" s="314" t="str">
        <f>IF(O138&lt;=($B$5+$E$62),'9-Proiectii financiare '!Q243+'9-Proiectii financiare '!Q244,"")</f>
        <v/>
      </c>
      <c r="P151" s="314" t="str">
        <f>IF(P138&lt;=($B$5+$E$62),'9-Proiectii financiare '!R243+'9-Proiectii financiare '!R244,"")</f>
        <v/>
      </c>
      <c r="Q151" s="314" t="str">
        <f>IF(Q138&lt;=($B$5+$E$62),'9-Proiectii financiare '!S243+'9-Proiectii financiare '!S244,"")</f>
        <v/>
      </c>
      <c r="R151" s="314" t="str">
        <f>IF(R138&lt;=($B$5+$E$62),'9-Proiectii financiare '!T243+'9-Proiectii financiare '!T244,"")</f>
        <v/>
      </c>
      <c r="S151" s="314" t="str">
        <f>IF(S138&lt;=($B$5+$E$62),'9-Proiectii financiare '!U243+'9-Proiectii financiare '!U244,"")</f>
        <v/>
      </c>
      <c r="T151" s="314" t="str">
        <f>IF(T138&lt;=($B$5+$E$62),'9-Proiectii financiare '!V243+'9-Proiectii financiare '!V244,"")</f>
        <v/>
      </c>
      <c r="U151" s="314" t="str">
        <f>IF(U138&lt;=($B$5+$E$62),'9-Proiectii financiare '!W243+'9-Proiectii financiare '!W244,"")</f>
        <v/>
      </c>
      <c r="V151" s="314" t="str">
        <f>IF(V138&lt;=($B$5+$E$62),'9-Proiectii financiare '!X243+'9-Proiectii financiare '!X244,"")</f>
        <v/>
      </c>
      <c r="W151" s="314" t="str">
        <f>IF(W138&lt;=($B$5+$E$62),'9-Proiectii financiare '!Y243+'9-Proiectii financiare '!Y244,"")</f>
        <v/>
      </c>
      <c r="X151" s="314" t="str">
        <f>IF(X138&lt;=($B$5+$E$62),'9-Proiectii financiare '!Z243+'9-Proiectii financiare '!Z244,"")</f>
        <v/>
      </c>
      <c r="Y151" s="314" t="str">
        <f>IF(Y138&lt;=($B$5+$E$62),'9-Proiectii financiare '!AA243+'9-Proiectii financiare '!AA244,"")</f>
        <v/>
      </c>
      <c r="Z151" s="314" t="str">
        <f>IF(Z138&lt;=($B$5+$E$62),'9-Proiectii financiare '!AB243+'9-Proiectii financiare '!AB244,"")</f>
        <v/>
      </c>
      <c r="AA151" s="314" t="str">
        <f>IF(AA138&lt;=($B$5+$E$62),'9-Proiectii financiare '!AC243+'9-Proiectii financiare '!AC244,"")</f>
        <v/>
      </c>
      <c r="AB151" s="314" t="str">
        <f>IF(AB138&lt;=($B$5+$E$62),'9-Proiectii financiare '!AD243+'9-Proiectii financiare '!AD244,"")</f>
        <v/>
      </c>
      <c r="AC151" s="314" t="str">
        <f>IF(AC138&lt;=($B$5+$E$62),'9-Proiectii financiare '!AE243+'9-Proiectii financiare '!AE244,"")</f>
        <v/>
      </c>
      <c r="AD151" s="314" t="str">
        <f>IF(AD138&lt;=($B$5+$E$62),'9-Proiectii financiare '!AF243+'9-Proiectii financiare '!AF244,"")</f>
        <v/>
      </c>
      <c r="AE151" s="314" t="str">
        <f>IF(AE138&lt;=($B$5+$E$62),'9-Proiectii financiare '!AG243+'9-Proiectii financiare '!AG244,"")</f>
        <v/>
      </c>
      <c r="AF151" s="314" t="str">
        <f>IF(AF138&lt;=($B$5+$E$62),'9-Proiectii financiare '!AH243+'9-Proiectii financiare '!AH244,"")</f>
        <v/>
      </c>
      <c r="AG151" s="314" t="str">
        <f>IF(AG138&lt;=($B$5+$E$62),'9-Proiectii financiare '!AI243+'9-Proiectii financiare '!AI244,"")</f>
        <v/>
      </c>
      <c r="AH151" s="314" t="str">
        <f>IF(AH138&lt;=($B$5+$E$62),'9-Proiectii financiare '!AJ243+'9-Proiectii financiare '!AJ244,"")</f>
        <v/>
      </c>
      <c r="AI151" s="314" t="str">
        <f>IF(AI138&lt;=($B$5+$E$62),'9-Proiectii financiare '!AK243+'9-Proiectii financiare '!AK244,"")</f>
        <v/>
      </c>
      <c r="AJ151" s="314" t="str">
        <f>IF(AJ138&lt;=($B$5+$E$62),'9-Proiectii financiare '!AL243+'9-Proiectii financiare '!AL244,"")</f>
        <v/>
      </c>
      <c r="AK151" s="314" t="str">
        <f>IF(AK138&lt;=($B$5+$E$62),'9-Proiectii financiare '!AM243+'9-Proiectii financiare '!AM244,"")</f>
        <v/>
      </c>
      <c r="AL151" s="314" t="str">
        <f>IF(AL138&lt;=($B$5+$E$62),'9-Proiectii financiare '!AN243+'9-Proiectii financiare '!AN244,"")</f>
        <v/>
      </c>
      <c r="AM151" s="314" t="str">
        <f>IF(AM138&lt;=($B$5+$E$62),'9-Proiectii financiare '!AO243+'9-Proiectii financiare '!AO244,"")</f>
        <v/>
      </c>
      <c r="AN151" s="314" t="str">
        <f>IF(AN138&lt;=($B$5+$E$62),'9-Proiectii financiare '!AP243+'9-Proiectii financiare '!AP244,"")</f>
        <v/>
      </c>
      <c r="AO151" s="314" t="str">
        <f>IF(AO138&lt;=($B$5+$E$62),'9-Proiectii financiare '!AQ243+'9-Proiectii financiare '!AQ244,"")</f>
        <v/>
      </c>
      <c r="AP151" s="553" t="str">
        <f>IF(AP138&lt;=($B$5+$E$62),'9-Proiectii financiare '!AR243+'9-Proiectii financiare '!AR244,"")</f>
        <v/>
      </c>
      <c r="AQ151" s="560"/>
      <c r="AR151" s="560"/>
    </row>
    <row r="152" spans="1:44" ht="36" x14ac:dyDescent="0.2">
      <c r="A152" s="178" t="s">
        <v>644</v>
      </c>
      <c r="B152" s="339"/>
      <c r="C152" s="350" t="str">
        <f>IF(C138&lt;=($H$5+$E$62),C148+C149+C150+C151-C144,"")</f>
        <v/>
      </c>
      <c r="D152" s="350" t="str">
        <f t="shared" ref="D152:AP152" si="40">IF(D138&lt;=($H$5+$E$62),D148+D149+D150+D151-D144,"")</f>
        <v/>
      </c>
      <c r="E152" s="350" t="str">
        <f t="shared" si="40"/>
        <v/>
      </c>
      <c r="F152" s="350" t="str">
        <f t="shared" si="40"/>
        <v/>
      </c>
      <c r="G152" s="350" t="str">
        <f t="shared" si="40"/>
        <v/>
      </c>
      <c r="H152" s="350" t="str">
        <f t="shared" si="40"/>
        <v/>
      </c>
      <c r="I152" s="350" t="str">
        <f t="shared" si="40"/>
        <v/>
      </c>
      <c r="J152" s="350" t="str">
        <f t="shared" si="40"/>
        <v/>
      </c>
      <c r="K152" s="350" t="str">
        <f t="shared" si="40"/>
        <v/>
      </c>
      <c r="L152" s="350" t="str">
        <f t="shared" si="40"/>
        <v/>
      </c>
      <c r="M152" s="350" t="str">
        <f t="shared" si="40"/>
        <v/>
      </c>
      <c r="N152" s="350" t="str">
        <f t="shared" si="40"/>
        <v/>
      </c>
      <c r="O152" s="350" t="str">
        <f t="shared" si="40"/>
        <v/>
      </c>
      <c r="P152" s="350" t="str">
        <f t="shared" si="40"/>
        <v/>
      </c>
      <c r="Q152" s="350" t="str">
        <f t="shared" si="40"/>
        <v/>
      </c>
      <c r="R152" s="350" t="str">
        <f t="shared" si="40"/>
        <v/>
      </c>
      <c r="S152" s="350" t="str">
        <f t="shared" si="40"/>
        <v/>
      </c>
      <c r="T152" s="350" t="str">
        <f t="shared" si="40"/>
        <v/>
      </c>
      <c r="U152" s="350" t="str">
        <f t="shared" si="40"/>
        <v/>
      </c>
      <c r="V152" s="350" t="str">
        <f t="shared" si="40"/>
        <v/>
      </c>
      <c r="W152" s="350" t="str">
        <f t="shared" si="40"/>
        <v/>
      </c>
      <c r="X152" s="350" t="str">
        <f t="shared" si="40"/>
        <v/>
      </c>
      <c r="Y152" s="350" t="str">
        <f t="shared" si="40"/>
        <v/>
      </c>
      <c r="Z152" s="350" t="str">
        <f t="shared" si="40"/>
        <v/>
      </c>
      <c r="AA152" s="350" t="str">
        <f t="shared" si="40"/>
        <v/>
      </c>
      <c r="AB152" s="350" t="str">
        <f t="shared" si="40"/>
        <v/>
      </c>
      <c r="AC152" s="350" t="str">
        <f t="shared" si="40"/>
        <v/>
      </c>
      <c r="AD152" s="350" t="str">
        <f t="shared" si="40"/>
        <v/>
      </c>
      <c r="AE152" s="350" t="str">
        <f t="shared" si="40"/>
        <v/>
      </c>
      <c r="AF152" s="350" t="str">
        <f t="shared" si="40"/>
        <v/>
      </c>
      <c r="AG152" s="350" t="str">
        <f t="shared" si="40"/>
        <v/>
      </c>
      <c r="AH152" s="350" t="str">
        <f t="shared" si="40"/>
        <v/>
      </c>
      <c r="AI152" s="350" t="str">
        <f t="shared" si="40"/>
        <v/>
      </c>
      <c r="AJ152" s="350" t="str">
        <f t="shared" si="40"/>
        <v/>
      </c>
      <c r="AK152" s="350" t="str">
        <f t="shared" si="40"/>
        <v/>
      </c>
      <c r="AL152" s="350" t="str">
        <f t="shared" si="40"/>
        <v/>
      </c>
      <c r="AM152" s="350" t="str">
        <f t="shared" si="40"/>
        <v/>
      </c>
      <c r="AN152" s="350" t="str">
        <f t="shared" si="40"/>
        <v/>
      </c>
      <c r="AO152" s="350" t="str">
        <f t="shared" si="40"/>
        <v/>
      </c>
      <c r="AP152" s="554" t="str">
        <f t="shared" si="40"/>
        <v/>
      </c>
      <c r="AQ152" s="562"/>
      <c r="AR152" s="562"/>
    </row>
    <row r="153" spans="1:44" x14ac:dyDescent="0.2">
      <c r="A153" s="178" t="s">
        <v>645</v>
      </c>
      <c r="B153" s="398"/>
      <c r="C153" s="350" t="str">
        <f>IFERROR(C142+C152,"")</f>
        <v/>
      </c>
      <c r="D153" s="350" t="str">
        <f t="shared" ref="D153:AP153" si="41">IFERROR(D142+D152,"")</f>
        <v/>
      </c>
      <c r="E153" s="350" t="str">
        <f t="shared" si="41"/>
        <v/>
      </c>
      <c r="F153" s="350" t="str">
        <f t="shared" si="41"/>
        <v/>
      </c>
      <c r="G153" s="350" t="str">
        <f t="shared" si="41"/>
        <v/>
      </c>
      <c r="H153" s="350" t="str">
        <f t="shared" si="41"/>
        <v/>
      </c>
      <c r="I153" s="350" t="str">
        <f t="shared" si="41"/>
        <v/>
      </c>
      <c r="J153" s="350" t="str">
        <f t="shared" si="41"/>
        <v/>
      </c>
      <c r="K153" s="350" t="str">
        <f t="shared" si="41"/>
        <v/>
      </c>
      <c r="L153" s="350" t="str">
        <f t="shared" si="41"/>
        <v/>
      </c>
      <c r="M153" s="350" t="str">
        <f t="shared" si="41"/>
        <v/>
      </c>
      <c r="N153" s="350" t="str">
        <f t="shared" si="41"/>
        <v/>
      </c>
      <c r="O153" s="350" t="str">
        <f t="shared" si="41"/>
        <v/>
      </c>
      <c r="P153" s="350" t="str">
        <f t="shared" si="41"/>
        <v/>
      </c>
      <c r="Q153" s="350" t="str">
        <f t="shared" si="41"/>
        <v/>
      </c>
      <c r="R153" s="350" t="str">
        <f t="shared" si="41"/>
        <v/>
      </c>
      <c r="S153" s="350" t="str">
        <f t="shared" si="41"/>
        <v/>
      </c>
      <c r="T153" s="350" t="str">
        <f t="shared" si="41"/>
        <v/>
      </c>
      <c r="U153" s="350" t="str">
        <f t="shared" si="41"/>
        <v/>
      </c>
      <c r="V153" s="350" t="str">
        <f t="shared" si="41"/>
        <v/>
      </c>
      <c r="W153" s="350" t="str">
        <f t="shared" si="41"/>
        <v/>
      </c>
      <c r="X153" s="350" t="str">
        <f t="shared" si="41"/>
        <v/>
      </c>
      <c r="Y153" s="350" t="str">
        <f t="shared" si="41"/>
        <v/>
      </c>
      <c r="Z153" s="350" t="str">
        <f t="shared" si="41"/>
        <v/>
      </c>
      <c r="AA153" s="350" t="str">
        <f t="shared" si="41"/>
        <v/>
      </c>
      <c r="AB153" s="350" t="str">
        <f t="shared" si="41"/>
        <v/>
      </c>
      <c r="AC153" s="350" t="str">
        <f t="shared" si="41"/>
        <v/>
      </c>
      <c r="AD153" s="350" t="str">
        <f t="shared" si="41"/>
        <v/>
      </c>
      <c r="AE153" s="350" t="str">
        <f t="shared" si="41"/>
        <v/>
      </c>
      <c r="AF153" s="350" t="str">
        <f t="shared" si="41"/>
        <v/>
      </c>
      <c r="AG153" s="350" t="str">
        <f t="shared" si="41"/>
        <v/>
      </c>
      <c r="AH153" s="350" t="str">
        <f t="shared" si="41"/>
        <v/>
      </c>
      <c r="AI153" s="350" t="str">
        <f t="shared" si="41"/>
        <v/>
      </c>
      <c r="AJ153" s="350" t="str">
        <f t="shared" si="41"/>
        <v/>
      </c>
      <c r="AK153" s="350" t="str">
        <f t="shared" si="41"/>
        <v/>
      </c>
      <c r="AL153" s="350" t="str">
        <f t="shared" si="41"/>
        <v/>
      </c>
      <c r="AM153" s="350" t="str">
        <f t="shared" si="41"/>
        <v/>
      </c>
      <c r="AN153" s="350" t="str">
        <f t="shared" si="41"/>
        <v/>
      </c>
      <c r="AO153" s="350" t="str">
        <f t="shared" si="41"/>
        <v/>
      </c>
      <c r="AP153" s="554" t="str">
        <f t="shared" si="41"/>
        <v/>
      </c>
      <c r="AQ153" s="562"/>
      <c r="AR153" s="562"/>
    </row>
    <row r="154" spans="1:44" x14ac:dyDescent="0.2">
      <c r="A154" s="178" t="s">
        <v>646</v>
      </c>
      <c r="B154" s="398"/>
      <c r="C154" s="350" t="str">
        <f>C153</f>
        <v/>
      </c>
      <c r="D154" s="350" t="str">
        <f>IFERROR(C154+D153,"")</f>
        <v/>
      </c>
      <c r="E154" s="350" t="str">
        <f t="shared" ref="E154:AP154" si="42">IFERROR(D154+E153,"")</f>
        <v/>
      </c>
      <c r="F154" s="350" t="str">
        <f t="shared" si="42"/>
        <v/>
      </c>
      <c r="G154" s="350" t="str">
        <f t="shared" si="42"/>
        <v/>
      </c>
      <c r="H154" s="350" t="str">
        <f t="shared" si="42"/>
        <v/>
      </c>
      <c r="I154" s="350" t="str">
        <f t="shared" si="42"/>
        <v/>
      </c>
      <c r="J154" s="350" t="str">
        <f t="shared" si="42"/>
        <v/>
      </c>
      <c r="K154" s="350" t="str">
        <f t="shared" si="42"/>
        <v/>
      </c>
      <c r="L154" s="350" t="str">
        <f t="shared" si="42"/>
        <v/>
      </c>
      <c r="M154" s="350" t="str">
        <f t="shared" si="42"/>
        <v/>
      </c>
      <c r="N154" s="350" t="str">
        <f t="shared" si="42"/>
        <v/>
      </c>
      <c r="O154" s="350" t="str">
        <f t="shared" si="42"/>
        <v/>
      </c>
      <c r="P154" s="350" t="str">
        <f t="shared" si="42"/>
        <v/>
      </c>
      <c r="Q154" s="350" t="str">
        <f t="shared" si="42"/>
        <v/>
      </c>
      <c r="R154" s="350" t="str">
        <f t="shared" si="42"/>
        <v/>
      </c>
      <c r="S154" s="350" t="str">
        <f t="shared" si="42"/>
        <v/>
      </c>
      <c r="T154" s="350" t="str">
        <f t="shared" si="42"/>
        <v/>
      </c>
      <c r="U154" s="350" t="str">
        <f t="shared" si="42"/>
        <v/>
      </c>
      <c r="V154" s="350" t="str">
        <f t="shared" si="42"/>
        <v/>
      </c>
      <c r="W154" s="350" t="str">
        <f t="shared" si="42"/>
        <v/>
      </c>
      <c r="X154" s="350" t="str">
        <f t="shared" si="42"/>
        <v/>
      </c>
      <c r="Y154" s="350" t="str">
        <f t="shared" si="42"/>
        <v/>
      </c>
      <c r="Z154" s="350" t="str">
        <f t="shared" si="42"/>
        <v/>
      </c>
      <c r="AA154" s="350" t="str">
        <f t="shared" si="42"/>
        <v/>
      </c>
      <c r="AB154" s="350" t="str">
        <f t="shared" si="42"/>
        <v/>
      </c>
      <c r="AC154" s="350" t="str">
        <f t="shared" si="42"/>
        <v/>
      </c>
      <c r="AD154" s="350" t="str">
        <f t="shared" si="42"/>
        <v/>
      </c>
      <c r="AE154" s="350" t="str">
        <f t="shared" si="42"/>
        <v/>
      </c>
      <c r="AF154" s="350" t="str">
        <f t="shared" si="42"/>
        <v/>
      </c>
      <c r="AG154" s="350" t="str">
        <f t="shared" si="42"/>
        <v/>
      </c>
      <c r="AH154" s="350" t="str">
        <f t="shared" si="42"/>
        <v/>
      </c>
      <c r="AI154" s="350" t="str">
        <f t="shared" si="42"/>
        <v/>
      </c>
      <c r="AJ154" s="350" t="str">
        <f t="shared" si="42"/>
        <v/>
      </c>
      <c r="AK154" s="350" t="str">
        <f t="shared" si="42"/>
        <v/>
      </c>
      <c r="AL154" s="350" t="str">
        <f t="shared" si="42"/>
        <v/>
      </c>
      <c r="AM154" s="350" t="str">
        <f t="shared" si="42"/>
        <v/>
      </c>
      <c r="AN154" s="350" t="str">
        <f t="shared" si="42"/>
        <v/>
      </c>
      <c r="AO154" s="350" t="str">
        <f t="shared" si="42"/>
        <v/>
      </c>
      <c r="AP154" s="554" t="str">
        <f t="shared" si="42"/>
        <v/>
      </c>
      <c r="AQ154" s="562"/>
      <c r="AR154" s="562"/>
    </row>
    <row r="155" spans="1:44" ht="24" x14ac:dyDescent="0.2">
      <c r="A155" s="534" t="s">
        <v>647</v>
      </c>
      <c r="B155" s="399" t="e">
        <f>C139+NPV($B$6,D139:AP139)</f>
        <v>#VALUE!</v>
      </c>
    </row>
    <row r="156" spans="1:44" ht="24" x14ac:dyDescent="0.2">
      <c r="A156" s="534" t="s">
        <v>648</v>
      </c>
      <c r="B156" s="399" t="e">
        <f>C140+NPV($B$6,D140:AP140)</f>
        <v>#VALUE!</v>
      </c>
    </row>
    <row r="157" spans="1:44" x14ac:dyDescent="0.2">
      <c r="A157" s="534" t="s">
        <v>649</v>
      </c>
      <c r="B157" s="399" t="e">
        <f>B155-B156</f>
        <v>#VALUE!</v>
      </c>
    </row>
    <row r="158" spans="1:44" ht="24" x14ac:dyDescent="0.2">
      <c r="A158" s="534" t="s">
        <v>650</v>
      </c>
      <c r="B158" s="399">
        <f>C147+NPV($B$6,D147:AP147)</f>
        <v>0</v>
      </c>
    </row>
    <row r="159" spans="1:44" x14ac:dyDescent="0.2">
      <c r="A159" s="400" t="s">
        <v>653</v>
      </c>
      <c r="B159" s="655" t="str">
        <f>IFERROR(IF(B157&gt;0,(B158-B157)/B158,1),"")</f>
        <v/>
      </c>
    </row>
    <row r="160" spans="1:44" ht="24" x14ac:dyDescent="0.2">
      <c r="A160" s="401" t="s">
        <v>652</v>
      </c>
      <c r="B160" s="321" t="e">
        <f>B159*'5-Buget_cerere'!C58</f>
        <v>#VALUE!</v>
      </c>
    </row>
    <row r="162" spans="1:1" x14ac:dyDescent="0.2">
      <c r="A162" s="30"/>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7"/>
  <sheetViews>
    <sheetView topLeftCell="A144" workbookViewId="0">
      <selection activeCell="C11" sqref="C11"/>
    </sheetView>
  </sheetViews>
  <sheetFormatPr defaultColWidth="9.28515625" defaultRowHeight="12" x14ac:dyDescent="0.2"/>
  <cols>
    <col min="1" max="1" width="46.7109375" style="51" customWidth="1"/>
    <col min="2" max="2" width="18.42578125" style="68" customWidth="1"/>
    <col min="3" max="3" width="21.28515625" style="68" customWidth="1"/>
    <col min="4" max="4" width="2.7109375" style="123" hidden="1" customWidth="1"/>
    <col min="5" max="5" width="3.28515625" style="123" bestFit="1" customWidth="1"/>
    <col min="6" max="16384" width="9.28515625" style="51"/>
  </cols>
  <sheetData>
    <row r="1" spans="1:5" x14ac:dyDescent="0.2">
      <c r="A1" s="75" t="s">
        <v>192</v>
      </c>
    </row>
    <row r="2" spans="1:5" x14ac:dyDescent="0.2">
      <c r="A2" s="76"/>
    </row>
    <row r="3" spans="1:5" x14ac:dyDescent="0.2">
      <c r="A3" s="715" t="s">
        <v>366</v>
      </c>
      <c r="B3" s="715"/>
      <c r="C3" s="715"/>
    </row>
    <row r="4" spans="1:5" x14ac:dyDescent="0.2">
      <c r="A4" s="76"/>
    </row>
    <row r="6" spans="1:5" x14ac:dyDescent="0.2">
      <c r="A6" s="716" t="s">
        <v>193</v>
      </c>
      <c r="B6" s="716"/>
      <c r="C6" s="716"/>
    </row>
    <row r="7" spans="1:5" x14ac:dyDescent="0.2">
      <c r="A7" s="51" t="s">
        <v>194</v>
      </c>
    </row>
    <row r="8" spans="1:5" ht="25.15" customHeight="1" x14ac:dyDescent="0.2">
      <c r="A8" s="717" t="s">
        <v>367</v>
      </c>
      <c r="B8" s="717"/>
      <c r="C8" s="717"/>
    </row>
    <row r="9" spans="1:5" ht="25.15" customHeight="1" x14ac:dyDescent="0.2">
      <c r="A9" s="149"/>
      <c r="B9" s="149"/>
      <c r="C9" s="149"/>
    </row>
    <row r="10" spans="1:5" ht="25.15" customHeight="1" x14ac:dyDescent="0.2">
      <c r="A10" s="149"/>
      <c r="B10" s="149"/>
      <c r="C10" s="149"/>
    </row>
    <row r="11" spans="1:5" x14ac:dyDescent="0.2">
      <c r="A11" s="77"/>
      <c r="B11" s="151">
        <f>C11-1</f>
        <v>2021</v>
      </c>
      <c r="C11" s="151">
        <f>'1-Date proiect'!B13-1</f>
        <v>2022</v>
      </c>
    </row>
    <row r="12" spans="1:5" ht="15.75" customHeight="1" x14ac:dyDescent="0.2">
      <c r="A12" s="711" t="s">
        <v>195</v>
      </c>
      <c r="B12" s="712"/>
      <c r="C12" s="713"/>
    </row>
    <row r="13" spans="1:5" s="58" customFormat="1" x14ac:dyDescent="0.2">
      <c r="A13" s="718" t="s">
        <v>196</v>
      </c>
      <c r="B13" s="719"/>
      <c r="C13" s="720"/>
      <c r="D13" s="162"/>
      <c r="E13" s="162"/>
    </row>
    <row r="14" spans="1:5" x14ac:dyDescent="0.2">
      <c r="A14" s="59" t="s">
        <v>197</v>
      </c>
      <c r="B14" s="82">
        <v>14912178</v>
      </c>
      <c r="C14" s="82">
        <v>14912178</v>
      </c>
    </row>
    <row r="15" spans="1:5" ht="16.5" customHeight="1" x14ac:dyDescent="0.2">
      <c r="A15" s="59" t="s">
        <v>198</v>
      </c>
      <c r="B15" s="82">
        <v>113956653</v>
      </c>
      <c r="C15" s="82">
        <v>113956653</v>
      </c>
    </row>
    <row r="16" spans="1:5" x14ac:dyDescent="0.2">
      <c r="A16" s="59" t="s">
        <v>199</v>
      </c>
      <c r="B16" s="82">
        <v>2543669125</v>
      </c>
      <c r="C16" s="82">
        <v>2543669125</v>
      </c>
    </row>
    <row r="17" spans="1:5" x14ac:dyDescent="0.2">
      <c r="A17" s="59" t="s">
        <v>200</v>
      </c>
      <c r="B17" s="82">
        <v>0</v>
      </c>
      <c r="C17" s="82">
        <v>0</v>
      </c>
    </row>
    <row r="18" spans="1:5" ht="24" x14ac:dyDescent="0.2">
      <c r="A18" s="59" t="s">
        <v>201</v>
      </c>
      <c r="B18" s="82">
        <v>13383365</v>
      </c>
      <c r="C18" s="82">
        <v>13383365</v>
      </c>
    </row>
    <row r="19" spans="1:5" x14ac:dyDescent="0.2">
      <c r="A19" s="59" t="s">
        <v>202</v>
      </c>
      <c r="B19" s="82">
        <v>13383365</v>
      </c>
      <c r="C19" s="82">
        <v>13383365</v>
      </c>
    </row>
    <row r="20" spans="1:5" ht="24" x14ac:dyDescent="0.2">
      <c r="A20" s="59" t="s">
        <v>203</v>
      </c>
      <c r="B20" s="82">
        <v>115528</v>
      </c>
      <c r="C20" s="82">
        <v>115528</v>
      </c>
    </row>
    <row r="21" spans="1:5" ht="36" x14ac:dyDescent="0.2">
      <c r="A21" s="59" t="s">
        <v>204</v>
      </c>
      <c r="B21" s="82">
        <v>2688</v>
      </c>
      <c r="C21" s="82">
        <v>2688</v>
      </c>
    </row>
    <row r="22" spans="1:5" x14ac:dyDescent="0.2">
      <c r="A22" s="60" t="s">
        <v>205</v>
      </c>
      <c r="B22" s="61">
        <f t="shared" ref="B22:C22" si="0">SUM(B14:B18,B20)</f>
        <v>2686036849</v>
      </c>
      <c r="C22" s="61">
        <f t="shared" si="0"/>
        <v>2686036849</v>
      </c>
    </row>
    <row r="23" spans="1:5" s="58" customFormat="1" x14ac:dyDescent="0.2">
      <c r="A23" s="708" t="s">
        <v>206</v>
      </c>
      <c r="B23" s="709"/>
      <c r="C23" s="710"/>
      <c r="D23" s="162"/>
      <c r="E23" s="162"/>
    </row>
    <row r="24" spans="1:5" x14ac:dyDescent="0.2">
      <c r="A24" s="59" t="s">
        <v>207</v>
      </c>
      <c r="B24" s="82">
        <v>95860888</v>
      </c>
      <c r="C24" s="82">
        <v>95860888</v>
      </c>
    </row>
    <row r="25" spans="1:5" ht="24" x14ac:dyDescent="0.2">
      <c r="A25" s="59" t="s">
        <v>208</v>
      </c>
      <c r="B25" s="62">
        <f t="shared" ref="B25:C25" si="1">B26+B29+B31+B33</f>
        <v>33426354</v>
      </c>
      <c r="C25" s="62">
        <f t="shared" si="1"/>
        <v>33426354</v>
      </c>
    </row>
    <row r="26" spans="1:5" ht="24" x14ac:dyDescent="0.2">
      <c r="A26" s="59" t="s">
        <v>209</v>
      </c>
      <c r="B26" s="82">
        <v>31151215</v>
      </c>
      <c r="C26" s="82">
        <v>31151215</v>
      </c>
    </row>
    <row r="27" spans="1:5" x14ac:dyDescent="0.2">
      <c r="A27" s="59" t="s">
        <v>210</v>
      </c>
      <c r="B27" s="82">
        <v>29018626</v>
      </c>
      <c r="C27" s="82">
        <v>29018626</v>
      </c>
    </row>
    <row r="28" spans="1:5" x14ac:dyDescent="0.2">
      <c r="A28" s="59" t="s">
        <v>211</v>
      </c>
      <c r="B28" s="82">
        <v>6226</v>
      </c>
      <c r="C28" s="82">
        <v>6226</v>
      </c>
    </row>
    <row r="29" spans="1:5" s="58" customFormat="1" x14ac:dyDescent="0.2">
      <c r="A29" s="59" t="s">
        <v>212</v>
      </c>
      <c r="B29" s="82">
        <v>179237</v>
      </c>
      <c r="C29" s="82">
        <v>179237</v>
      </c>
      <c r="D29" s="162"/>
      <c r="E29" s="162"/>
    </row>
    <row r="30" spans="1:5" x14ac:dyDescent="0.2">
      <c r="A30" s="59" t="s">
        <v>213</v>
      </c>
      <c r="B30" s="82">
        <v>144065</v>
      </c>
      <c r="C30" s="82">
        <v>144065</v>
      </c>
    </row>
    <row r="31" spans="1:5" ht="24" x14ac:dyDescent="0.2">
      <c r="A31" s="59" t="s">
        <v>214</v>
      </c>
      <c r="B31" s="82">
        <v>2095902</v>
      </c>
      <c r="C31" s="82">
        <v>2095902</v>
      </c>
    </row>
    <row r="32" spans="1:5" ht="24" x14ac:dyDescent="0.2">
      <c r="A32" s="59" t="s">
        <v>215</v>
      </c>
      <c r="B32" s="82">
        <v>0</v>
      </c>
      <c r="C32" s="82">
        <v>0</v>
      </c>
    </row>
    <row r="33" spans="1:5" x14ac:dyDescent="0.2">
      <c r="A33" s="59" t="s">
        <v>216</v>
      </c>
      <c r="B33" s="82">
        <v>0</v>
      </c>
      <c r="C33" s="82">
        <v>0</v>
      </c>
    </row>
    <row r="34" spans="1:5" x14ac:dyDescent="0.2">
      <c r="A34" s="59" t="s">
        <v>217</v>
      </c>
      <c r="B34" s="82">
        <v>0</v>
      </c>
      <c r="C34" s="82">
        <v>0</v>
      </c>
    </row>
    <row r="35" spans="1:5" x14ac:dyDescent="0.2">
      <c r="A35" s="59" t="s">
        <v>218</v>
      </c>
      <c r="B35" s="62">
        <f t="shared" ref="B35:C35" si="2">B36+B37+B39</f>
        <v>85108264</v>
      </c>
      <c r="C35" s="62">
        <f t="shared" si="2"/>
        <v>85108264</v>
      </c>
    </row>
    <row r="36" spans="1:5" x14ac:dyDescent="0.2">
      <c r="A36" s="59" t="s">
        <v>219</v>
      </c>
      <c r="B36" s="82">
        <v>81109957</v>
      </c>
      <c r="C36" s="82">
        <v>81109957</v>
      </c>
    </row>
    <row r="37" spans="1:5" ht="24" x14ac:dyDescent="0.2">
      <c r="A37" s="59" t="s">
        <v>220</v>
      </c>
      <c r="B37" s="82">
        <v>2392221</v>
      </c>
      <c r="C37" s="82">
        <v>2392221</v>
      </c>
    </row>
    <row r="38" spans="1:5" x14ac:dyDescent="0.2">
      <c r="A38" s="59" t="s">
        <v>221</v>
      </c>
      <c r="B38" s="82">
        <v>0</v>
      </c>
      <c r="C38" s="82">
        <v>0</v>
      </c>
    </row>
    <row r="39" spans="1:5" x14ac:dyDescent="0.2">
      <c r="A39" s="59" t="s">
        <v>222</v>
      </c>
      <c r="B39" s="82">
        <v>1606086</v>
      </c>
      <c r="C39" s="82">
        <v>1606086</v>
      </c>
    </row>
    <row r="40" spans="1:5" x14ac:dyDescent="0.2">
      <c r="A40" s="59" t="s">
        <v>223</v>
      </c>
      <c r="B40" s="82">
        <v>0</v>
      </c>
      <c r="C40" s="82">
        <v>0</v>
      </c>
    </row>
    <row r="41" spans="1:5" x14ac:dyDescent="0.2">
      <c r="A41" s="63" t="s">
        <v>221</v>
      </c>
      <c r="B41" s="82">
        <v>0</v>
      </c>
      <c r="C41" s="82">
        <v>0</v>
      </c>
    </row>
    <row r="42" spans="1:5" ht="24" x14ac:dyDescent="0.2">
      <c r="A42" s="59" t="s">
        <v>224</v>
      </c>
      <c r="B42" s="82">
        <v>0</v>
      </c>
      <c r="C42" s="82">
        <v>0</v>
      </c>
    </row>
    <row r="43" spans="1:5" ht="24" x14ac:dyDescent="0.2">
      <c r="A43" s="63" t="s">
        <v>225</v>
      </c>
      <c r="B43" s="82">
        <v>0</v>
      </c>
      <c r="C43" s="82">
        <v>0</v>
      </c>
    </row>
    <row r="44" spans="1:5" x14ac:dyDescent="0.2">
      <c r="A44" s="59" t="s">
        <v>226</v>
      </c>
      <c r="B44" s="82">
        <v>72896</v>
      </c>
      <c r="C44" s="82">
        <v>72896</v>
      </c>
    </row>
    <row r="45" spans="1:5" s="58" customFormat="1" x14ac:dyDescent="0.2">
      <c r="A45" s="60" t="s">
        <v>227</v>
      </c>
      <c r="B45" s="61">
        <f t="shared" ref="B45:C45" si="3">B24+B25+B34+B35+B42+B44</f>
        <v>214468402</v>
      </c>
      <c r="C45" s="61">
        <f t="shared" si="3"/>
        <v>214468402</v>
      </c>
      <c r="D45" s="162"/>
      <c r="E45" s="162"/>
    </row>
    <row r="46" spans="1:5" s="58" customFormat="1" x14ac:dyDescent="0.2">
      <c r="A46" s="60" t="s">
        <v>228</v>
      </c>
      <c r="B46" s="61">
        <f>B22+B45</f>
        <v>2900505251</v>
      </c>
      <c r="C46" s="61">
        <f>C22+C45</f>
        <v>2900505251</v>
      </c>
      <c r="D46" s="162"/>
      <c r="E46" s="162"/>
    </row>
    <row r="47" spans="1:5" s="58" customFormat="1" x14ac:dyDescent="0.2">
      <c r="A47" s="154"/>
      <c r="B47" s="155"/>
      <c r="C47" s="156"/>
      <c r="D47" s="162"/>
      <c r="E47" s="162"/>
    </row>
    <row r="48" spans="1:5" s="58" customFormat="1" x14ac:dyDescent="0.2">
      <c r="A48" s="154"/>
      <c r="B48" s="155"/>
      <c r="C48" s="156"/>
      <c r="D48" s="162"/>
      <c r="E48" s="162"/>
    </row>
    <row r="49" spans="1:5" s="58" customFormat="1" ht="31.5" customHeight="1" x14ac:dyDescent="0.2">
      <c r="A49" s="708" t="s">
        <v>229</v>
      </c>
      <c r="B49" s="709"/>
      <c r="C49" s="710"/>
      <c r="D49" s="162"/>
      <c r="E49" s="162"/>
    </row>
    <row r="50" spans="1:5" ht="24" x14ac:dyDescent="0.2">
      <c r="A50" s="64" t="s">
        <v>321</v>
      </c>
      <c r="B50" s="82">
        <v>198675</v>
      </c>
      <c r="C50" s="82">
        <v>198675</v>
      </c>
    </row>
    <row r="51" spans="1:5" x14ac:dyDescent="0.2">
      <c r="A51" s="63" t="s">
        <v>230</v>
      </c>
      <c r="B51" s="82">
        <v>48681</v>
      </c>
      <c r="C51" s="82">
        <v>48681</v>
      </c>
    </row>
    <row r="52" spans="1:5" x14ac:dyDescent="0.2">
      <c r="A52" s="64" t="s">
        <v>231</v>
      </c>
      <c r="B52" s="82">
        <v>43750000</v>
      </c>
      <c r="C52" s="82">
        <v>43750000</v>
      </c>
    </row>
    <row r="53" spans="1:5" x14ac:dyDescent="0.2">
      <c r="A53" s="64" t="s">
        <v>232</v>
      </c>
      <c r="B53" s="82">
        <v>10902259</v>
      </c>
      <c r="C53" s="82">
        <v>10902259</v>
      </c>
    </row>
    <row r="54" spans="1:5" x14ac:dyDescent="0.2">
      <c r="A54" s="64" t="s">
        <v>233</v>
      </c>
      <c r="B54" s="61">
        <f t="shared" ref="B54:C54" si="4">B50+B52+B53</f>
        <v>54850934</v>
      </c>
      <c r="C54" s="61">
        <f t="shared" si="4"/>
        <v>54850934</v>
      </c>
    </row>
    <row r="55" spans="1:5" ht="29.25" customHeight="1" x14ac:dyDescent="0.2">
      <c r="A55" s="711" t="s">
        <v>322</v>
      </c>
      <c r="B55" s="712"/>
      <c r="C55" s="713"/>
    </row>
    <row r="56" spans="1:5" x14ac:dyDescent="0.2">
      <c r="A56" s="64" t="s">
        <v>323</v>
      </c>
      <c r="B56" s="82">
        <v>73863033</v>
      </c>
      <c r="C56" s="82">
        <v>73863033</v>
      </c>
    </row>
    <row r="57" spans="1:5" x14ac:dyDescent="0.2">
      <c r="A57" s="63" t="s">
        <v>234</v>
      </c>
      <c r="B57" s="82">
        <v>41361949</v>
      </c>
      <c r="C57" s="82">
        <v>41361949</v>
      </c>
    </row>
    <row r="58" spans="1:5" x14ac:dyDescent="0.2">
      <c r="A58" s="63" t="s">
        <v>235</v>
      </c>
      <c r="B58" s="82">
        <v>0</v>
      </c>
      <c r="C58" s="82">
        <v>0</v>
      </c>
    </row>
    <row r="59" spans="1:5" s="58" customFormat="1" x14ac:dyDescent="0.2">
      <c r="A59" s="64" t="s">
        <v>324</v>
      </c>
      <c r="B59" s="82">
        <v>17688925</v>
      </c>
      <c r="C59" s="82">
        <v>17688925</v>
      </c>
      <c r="D59" s="162"/>
      <c r="E59" s="162"/>
    </row>
    <row r="60" spans="1:5" s="58" customFormat="1" x14ac:dyDescent="0.2">
      <c r="A60" s="63" t="s">
        <v>236</v>
      </c>
      <c r="B60" s="82">
        <v>0</v>
      </c>
      <c r="C60" s="82">
        <v>0</v>
      </c>
      <c r="D60" s="162"/>
      <c r="E60" s="162"/>
    </row>
    <row r="61" spans="1:5" x14ac:dyDescent="0.2">
      <c r="A61" s="63" t="s">
        <v>237</v>
      </c>
      <c r="B61" s="82">
        <v>14768972</v>
      </c>
      <c r="C61" s="82">
        <v>14768972</v>
      </c>
    </row>
    <row r="62" spans="1:5" ht="24" x14ac:dyDescent="0.2">
      <c r="A62" s="63" t="s">
        <v>238</v>
      </c>
      <c r="B62" s="82">
        <v>0</v>
      </c>
      <c r="C62" s="82">
        <v>0</v>
      </c>
    </row>
    <row r="63" spans="1:5" ht="36" x14ac:dyDescent="0.2">
      <c r="A63" s="64" t="s">
        <v>239</v>
      </c>
      <c r="B63" s="82">
        <v>34839790</v>
      </c>
      <c r="C63" s="82">
        <v>34839790</v>
      </c>
    </row>
    <row r="64" spans="1:5" x14ac:dyDescent="0.2">
      <c r="A64" s="63" t="s">
        <v>240</v>
      </c>
      <c r="B64" s="82">
        <v>0</v>
      </c>
      <c r="C64" s="82">
        <v>0</v>
      </c>
    </row>
    <row r="65" spans="1:5" ht="24" x14ac:dyDescent="0.2">
      <c r="A65" s="64" t="s">
        <v>241</v>
      </c>
      <c r="B65" s="82">
        <v>0</v>
      </c>
      <c r="C65" s="82">
        <v>0</v>
      </c>
    </row>
    <row r="66" spans="1:5" ht="24" x14ac:dyDescent="0.2">
      <c r="A66" s="64" t="s">
        <v>257</v>
      </c>
      <c r="B66" s="82">
        <v>4500000</v>
      </c>
      <c r="C66" s="82">
        <v>4500000</v>
      </c>
    </row>
    <row r="67" spans="1:5" x14ac:dyDescent="0.2">
      <c r="A67" s="64" t="s">
        <v>242</v>
      </c>
      <c r="B67" s="82">
        <v>23535292</v>
      </c>
      <c r="C67" s="82">
        <v>23535292</v>
      </c>
    </row>
    <row r="68" spans="1:5" ht="24" x14ac:dyDescent="0.2">
      <c r="A68" s="64" t="s">
        <v>325</v>
      </c>
      <c r="B68" s="82">
        <v>0</v>
      </c>
      <c r="C68" s="82">
        <v>0</v>
      </c>
    </row>
    <row r="69" spans="1:5" ht="14.25" customHeight="1" x14ac:dyDescent="0.2">
      <c r="A69" s="63" t="s">
        <v>243</v>
      </c>
      <c r="B69" s="82">
        <v>0</v>
      </c>
      <c r="C69" s="82">
        <v>0</v>
      </c>
    </row>
    <row r="70" spans="1:5" s="58" customFormat="1" ht="18" customHeight="1" x14ac:dyDescent="0.2">
      <c r="A70" s="64" t="s">
        <v>244</v>
      </c>
      <c r="B70" s="82">
        <v>2117400</v>
      </c>
      <c r="C70" s="82">
        <v>2117400</v>
      </c>
      <c r="D70" s="162"/>
      <c r="E70" s="162"/>
    </row>
    <row r="71" spans="1:5" s="58" customFormat="1" x14ac:dyDescent="0.2">
      <c r="A71" s="78" t="s">
        <v>245</v>
      </c>
      <c r="B71" s="82">
        <v>5317023</v>
      </c>
      <c r="C71" s="82">
        <v>5317023</v>
      </c>
      <c r="D71" s="162"/>
      <c r="E71" s="162"/>
    </row>
    <row r="72" spans="1:5" s="58" customFormat="1" x14ac:dyDescent="0.2">
      <c r="A72" s="64" t="s">
        <v>246</v>
      </c>
      <c r="B72" s="61">
        <f t="shared" ref="B72:C72" si="5">B56+B59+B63+B65+B66+B67+B68+B70+B71</f>
        <v>161861463</v>
      </c>
      <c r="C72" s="61">
        <f t="shared" si="5"/>
        <v>161861463</v>
      </c>
      <c r="D72" s="162"/>
      <c r="E72" s="162"/>
    </row>
    <row r="73" spans="1:5" s="58" customFormat="1" x14ac:dyDescent="0.2">
      <c r="A73" s="64" t="s">
        <v>247</v>
      </c>
      <c r="B73" s="65">
        <f t="shared" ref="B73:C73" si="6">B54+B72</f>
        <v>216712397</v>
      </c>
      <c r="C73" s="65">
        <f t="shared" si="6"/>
        <v>216712397</v>
      </c>
      <c r="D73" s="162"/>
      <c r="E73" s="162"/>
    </row>
    <row r="74" spans="1:5" s="58" customFormat="1" ht="24" x14ac:dyDescent="0.2">
      <c r="A74" s="64" t="s">
        <v>248</v>
      </c>
      <c r="B74" s="61">
        <f t="shared" ref="B74:C74" si="7">B46-B73</f>
        <v>2683792854</v>
      </c>
      <c r="C74" s="61">
        <f t="shared" si="7"/>
        <v>2683792854</v>
      </c>
      <c r="D74" s="162"/>
      <c r="E74" s="162"/>
    </row>
    <row r="75" spans="1:5" ht="15.75" customHeight="1" x14ac:dyDescent="0.2">
      <c r="A75" s="711" t="s">
        <v>249</v>
      </c>
      <c r="B75" s="712"/>
      <c r="C75" s="713"/>
    </row>
    <row r="76" spans="1:5" x14ac:dyDescent="0.2">
      <c r="A76" s="64" t="s">
        <v>326</v>
      </c>
      <c r="B76" s="82">
        <v>2366703459</v>
      </c>
      <c r="C76" s="82">
        <v>2366703459</v>
      </c>
    </row>
    <row r="77" spans="1:5" x14ac:dyDescent="0.2">
      <c r="A77" s="64" t="s">
        <v>250</v>
      </c>
      <c r="B77" s="82">
        <v>294423621</v>
      </c>
      <c r="C77" s="82">
        <v>294423621</v>
      </c>
    </row>
    <row r="78" spans="1:5" x14ac:dyDescent="0.2">
      <c r="A78" s="64" t="s">
        <v>251</v>
      </c>
      <c r="B78" s="82"/>
      <c r="C78" s="82"/>
    </row>
    <row r="79" spans="1:5" x14ac:dyDescent="0.2">
      <c r="A79" s="64" t="s">
        <v>252</v>
      </c>
      <c r="B79" s="82">
        <v>22665774</v>
      </c>
      <c r="C79" s="82">
        <v>22665774</v>
      </c>
    </row>
    <row r="80" spans="1:5" x14ac:dyDescent="0.2">
      <c r="A80" s="64" t="s">
        <v>253</v>
      </c>
      <c r="B80" s="82"/>
      <c r="C80" s="82"/>
    </row>
    <row r="81" spans="1:5" s="58" customFormat="1" x14ac:dyDescent="0.2">
      <c r="A81" s="64" t="s">
        <v>254</v>
      </c>
      <c r="B81" s="61">
        <f t="shared" ref="B81:C81" si="8">B76+B77-B78+B79-B80</f>
        <v>2683792854</v>
      </c>
      <c r="C81" s="61">
        <f t="shared" si="8"/>
        <v>2683792854</v>
      </c>
      <c r="D81" s="162"/>
      <c r="E81" s="162"/>
    </row>
    <row r="82" spans="1:5" s="58" customFormat="1" ht="12.75" thickBot="1" x14ac:dyDescent="0.25">
      <c r="A82" s="66" t="s">
        <v>255</v>
      </c>
      <c r="B82" s="67">
        <f>B81+B73</f>
        <v>2900505251</v>
      </c>
      <c r="C82" s="67">
        <f>C81+C73</f>
        <v>2900505251</v>
      </c>
      <c r="D82" s="162"/>
      <c r="E82" s="162"/>
    </row>
    <row r="83" spans="1:5" ht="13.5" thickTop="1" thickBot="1" x14ac:dyDescent="0.25">
      <c r="A83" s="79" t="s">
        <v>256</v>
      </c>
      <c r="B83" s="80" t="str">
        <f>IF(B46-B82=0,"da","nu")</f>
        <v>da</v>
      </c>
      <c r="C83" s="80" t="str">
        <f>IF(C46-C82=0,"da","nu")</f>
        <v>da</v>
      </c>
    </row>
    <row r="84" spans="1:5" ht="12.75" thickTop="1" x14ac:dyDescent="0.2">
      <c r="B84" s="152"/>
      <c r="C84" s="152"/>
    </row>
    <row r="85" spans="1:5" x14ac:dyDescent="0.2">
      <c r="B85" s="152"/>
      <c r="C85" s="152"/>
    </row>
    <row r="86" spans="1:5" x14ac:dyDescent="0.2">
      <c r="B86" s="152"/>
      <c r="C86" s="152"/>
    </row>
    <row r="87" spans="1:5" x14ac:dyDescent="0.2">
      <c r="B87" s="152"/>
      <c r="C87" s="152"/>
    </row>
    <row r="88" spans="1:5" x14ac:dyDescent="0.2">
      <c r="B88" s="152"/>
      <c r="C88" s="152"/>
    </row>
    <row r="89" spans="1:5" x14ac:dyDescent="0.2">
      <c r="B89" s="152"/>
      <c r="C89" s="152"/>
    </row>
    <row r="90" spans="1:5" x14ac:dyDescent="0.2">
      <c r="B90" s="152"/>
      <c r="C90" s="152"/>
    </row>
    <row r="91" spans="1:5" x14ac:dyDescent="0.2">
      <c r="B91" s="152"/>
      <c r="C91" s="152"/>
    </row>
    <row r="92" spans="1:5" x14ac:dyDescent="0.2">
      <c r="B92" s="152"/>
      <c r="C92" s="152"/>
    </row>
    <row r="93" spans="1:5" x14ac:dyDescent="0.2">
      <c r="B93" s="152"/>
      <c r="C93" s="152"/>
    </row>
    <row r="94" spans="1:5" x14ac:dyDescent="0.2">
      <c r="B94" s="152"/>
      <c r="C94" s="152"/>
    </row>
    <row r="95" spans="1:5" x14ac:dyDescent="0.2">
      <c r="B95" s="152"/>
      <c r="C95" s="152"/>
    </row>
    <row r="96" spans="1:5" x14ac:dyDescent="0.2">
      <c r="B96" s="152"/>
      <c r="C96" s="152"/>
    </row>
    <row r="97" spans="1:5" x14ac:dyDescent="0.2">
      <c r="B97" s="152"/>
      <c r="C97" s="152"/>
    </row>
    <row r="98" spans="1:5" x14ac:dyDescent="0.2">
      <c r="B98" s="152"/>
      <c r="C98" s="152"/>
    </row>
    <row r="99" spans="1:5" x14ac:dyDescent="0.2">
      <c r="B99" s="152"/>
      <c r="C99" s="152"/>
    </row>
    <row r="100" spans="1:5" x14ac:dyDescent="0.2">
      <c r="B100" s="152"/>
      <c r="C100" s="152"/>
    </row>
    <row r="101" spans="1:5" x14ac:dyDescent="0.2">
      <c r="B101" s="152"/>
      <c r="C101" s="152"/>
    </row>
    <row r="102" spans="1:5" x14ac:dyDescent="0.2">
      <c r="A102" s="714" t="s">
        <v>258</v>
      </c>
      <c r="B102" s="714"/>
      <c r="C102" s="714"/>
    </row>
    <row r="103" spans="1:5" s="58" customFormat="1" x14ac:dyDescent="0.2">
      <c r="A103" s="149"/>
      <c r="B103" s="68"/>
      <c r="C103" s="68"/>
      <c r="D103" s="162"/>
      <c r="E103" s="162"/>
    </row>
    <row r="104" spans="1:5" x14ac:dyDescent="0.2">
      <c r="A104" s="69"/>
      <c r="B104" s="153">
        <f>B11</f>
        <v>2021</v>
      </c>
      <c r="C104" s="153">
        <f>C11</f>
        <v>2022</v>
      </c>
    </row>
    <row r="105" spans="1:5" x14ac:dyDescent="0.2">
      <c r="A105" s="711" t="s">
        <v>259</v>
      </c>
      <c r="B105" s="712"/>
      <c r="C105" s="712"/>
    </row>
    <row r="106" spans="1:5" ht="24" x14ac:dyDescent="0.2">
      <c r="A106" s="63" t="s">
        <v>260</v>
      </c>
      <c r="B106" s="83">
        <v>239257854</v>
      </c>
      <c r="C106" s="83">
        <v>262435932</v>
      </c>
    </row>
    <row r="107" spans="1:5" x14ac:dyDescent="0.2">
      <c r="A107" s="63" t="s">
        <v>261</v>
      </c>
      <c r="B107" s="83">
        <v>404173340</v>
      </c>
      <c r="C107" s="83">
        <v>480813274</v>
      </c>
    </row>
    <row r="108" spans="1:5" ht="24" x14ac:dyDescent="0.2">
      <c r="A108" s="63" t="s">
        <v>262</v>
      </c>
      <c r="B108" s="83">
        <v>260707875</v>
      </c>
      <c r="C108" s="83">
        <v>234488752</v>
      </c>
    </row>
    <row r="109" spans="1:5" x14ac:dyDescent="0.2">
      <c r="A109" s="63" t="s">
        <v>263</v>
      </c>
      <c r="B109" s="83">
        <v>7627480</v>
      </c>
      <c r="C109" s="83">
        <v>8726638</v>
      </c>
    </row>
    <row r="110" spans="1:5" x14ac:dyDescent="0.2">
      <c r="A110" s="69" t="s">
        <v>264</v>
      </c>
      <c r="B110" s="61">
        <f>SUM(B106:B109)</f>
        <v>911766549</v>
      </c>
      <c r="C110" s="61">
        <f>SUM(C106:C109)</f>
        <v>986464596</v>
      </c>
    </row>
    <row r="111" spans="1:5" x14ac:dyDescent="0.2">
      <c r="A111" s="711" t="s">
        <v>265</v>
      </c>
      <c r="B111" s="712"/>
      <c r="C111" s="712"/>
    </row>
    <row r="112" spans="1:5" x14ac:dyDescent="0.2">
      <c r="A112" s="63" t="s">
        <v>266</v>
      </c>
      <c r="B112" s="83">
        <v>467322153</v>
      </c>
      <c r="C112" s="83">
        <v>485815467</v>
      </c>
    </row>
    <row r="113" spans="1:3" x14ac:dyDescent="0.2">
      <c r="A113" s="63" t="s">
        <v>267</v>
      </c>
      <c r="B113" s="83">
        <v>96513865</v>
      </c>
      <c r="C113" s="83">
        <v>87847751</v>
      </c>
    </row>
    <row r="114" spans="1:3" ht="24" x14ac:dyDescent="0.2">
      <c r="A114" s="63" t="s">
        <v>268</v>
      </c>
      <c r="B114" s="83">
        <v>195131378</v>
      </c>
      <c r="C114" s="83">
        <v>219185377</v>
      </c>
    </row>
    <row r="115" spans="1:3" x14ac:dyDescent="0.2">
      <c r="A115" s="63" t="s">
        <v>269</v>
      </c>
      <c r="B115" s="83">
        <v>32226958</v>
      </c>
      <c r="C115" s="83">
        <v>167605835</v>
      </c>
    </row>
    <row r="116" spans="1:3" x14ac:dyDescent="0.2">
      <c r="A116" s="81" t="s">
        <v>270</v>
      </c>
      <c r="B116" s="83">
        <v>2061265</v>
      </c>
      <c r="C116" s="83">
        <v>2415126</v>
      </c>
    </row>
    <row r="117" spans="1:3" x14ac:dyDescent="0.2">
      <c r="A117" s="69" t="s">
        <v>271</v>
      </c>
      <c r="B117" s="61">
        <f>SUM(B112:B116)</f>
        <v>793255619</v>
      </c>
      <c r="C117" s="61">
        <f>SUM(C112:C116)</f>
        <v>962869556</v>
      </c>
    </row>
    <row r="118" spans="1:3" x14ac:dyDescent="0.2">
      <c r="A118" s="69" t="s">
        <v>272</v>
      </c>
      <c r="B118" s="61">
        <f>B110-B117</f>
        <v>118510930</v>
      </c>
      <c r="C118" s="61">
        <f>C110-C117</f>
        <v>23595040</v>
      </c>
    </row>
    <row r="119" spans="1:3" x14ac:dyDescent="0.2">
      <c r="A119" s="70" t="s">
        <v>273</v>
      </c>
      <c r="B119" s="62">
        <f>IF(B118&lt;0,"",B118)</f>
        <v>118510930</v>
      </c>
      <c r="C119" s="62">
        <f>IF(C118&lt;0,"",C118)</f>
        <v>23595040</v>
      </c>
    </row>
    <row r="120" spans="1:3" x14ac:dyDescent="0.2">
      <c r="A120" s="70" t="s">
        <v>274</v>
      </c>
      <c r="B120" s="62" t="str">
        <f>IF(B118&lt;0,-B118,"")</f>
        <v/>
      </c>
      <c r="C120" s="62" t="str">
        <f>IF(C118&lt;0,-C118,"")</f>
        <v/>
      </c>
    </row>
    <row r="121" spans="1:3" x14ac:dyDescent="0.2">
      <c r="A121" s="69" t="s">
        <v>275</v>
      </c>
      <c r="B121" s="84">
        <v>59930</v>
      </c>
      <c r="C121" s="84">
        <v>121723</v>
      </c>
    </row>
    <row r="122" spans="1:3" x14ac:dyDescent="0.2">
      <c r="A122" s="69" t="s">
        <v>436</v>
      </c>
      <c r="B122" s="84">
        <v>1812111</v>
      </c>
      <c r="C122" s="84">
        <v>1210195</v>
      </c>
    </row>
    <row r="123" spans="1:3" x14ac:dyDescent="0.2">
      <c r="A123" s="69" t="s">
        <v>360</v>
      </c>
      <c r="B123" s="84">
        <v>2500</v>
      </c>
      <c r="C123" s="84">
        <v>2500</v>
      </c>
    </row>
    <row r="124" spans="1:3" x14ac:dyDescent="0.2">
      <c r="A124" s="69" t="s">
        <v>276</v>
      </c>
      <c r="B124" s="61">
        <f>B121-B122</f>
        <v>-1752181</v>
      </c>
      <c r="C124" s="61">
        <f>C121-C122</f>
        <v>-1088472</v>
      </c>
    </row>
    <row r="125" spans="1:3" x14ac:dyDescent="0.2">
      <c r="A125" s="70" t="s">
        <v>273</v>
      </c>
      <c r="B125" s="62" t="str">
        <f>IF(B124&lt;0,"",B124)</f>
        <v/>
      </c>
      <c r="C125" s="62" t="str">
        <f>IF(C124&lt;0,"",C124)</f>
        <v/>
      </c>
    </row>
    <row r="126" spans="1:3" x14ac:dyDescent="0.2">
      <c r="A126" s="70" t="s">
        <v>274</v>
      </c>
      <c r="B126" s="62">
        <f>IF(B124&lt;0,-B124,"")</f>
        <v>1752181</v>
      </c>
      <c r="C126" s="62">
        <f>IF(C124&lt;0,-C124,"")</f>
        <v>1088472</v>
      </c>
    </row>
    <row r="127" spans="1:3" x14ac:dyDescent="0.2">
      <c r="A127" s="69" t="s">
        <v>277</v>
      </c>
      <c r="B127" s="61">
        <f>B118+B124</f>
        <v>116758749</v>
      </c>
      <c r="C127" s="61">
        <f>C118+C124</f>
        <v>22506568</v>
      </c>
    </row>
    <row r="128" spans="1:3" x14ac:dyDescent="0.2">
      <c r="A128" s="70" t="s">
        <v>273</v>
      </c>
      <c r="B128" s="62">
        <f>IF(B127&lt;0,"",B127)</f>
        <v>116758749</v>
      </c>
      <c r="C128" s="62">
        <f>IF(C127&lt;0,"",C127)</f>
        <v>22506568</v>
      </c>
    </row>
    <row r="129" spans="1:5" x14ac:dyDescent="0.2">
      <c r="A129" s="70" t="s">
        <v>274</v>
      </c>
      <c r="B129" s="62" t="str">
        <f>IF(B127&lt;0,-B127,"")</f>
        <v/>
      </c>
      <c r="C129" s="62" t="str">
        <f>IF(C127&lt;0,-C127,"")</f>
        <v/>
      </c>
    </row>
    <row r="130" spans="1:5" x14ac:dyDescent="0.2">
      <c r="A130" s="69" t="s">
        <v>278</v>
      </c>
      <c r="B130" s="84">
        <v>426516</v>
      </c>
      <c r="C130" s="84">
        <v>159206</v>
      </c>
    </row>
    <row r="131" spans="1:5" x14ac:dyDescent="0.2">
      <c r="A131" s="69" t="s">
        <v>279</v>
      </c>
      <c r="B131" s="84">
        <v>0</v>
      </c>
      <c r="C131" s="84">
        <v>0</v>
      </c>
    </row>
    <row r="132" spans="1:5" x14ac:dyDescent="0.2">
      <c r="A132" s="69" t="s">
        <v>280</v>
      </c>
      <c r="B132" s="61">
        <f>B130-B131</f>
        <v>426516</v>
      </c>
      <c r="C132" s="61">
        <f>C130-C131</f>
        <v>159206</v>
      </c>
    </row>
    <row r="133" spans="1:5" x14ac:dyDescent="0.2">
      <c r="A133" s="70" t="s">
        <v>273</v>
      </c>
      <c r="B133" s="62">
        <f>IF(B132&lt;0,"",B132)</f>
        <v>426516</v>
      </c>
      <c r="C133" s="62">
        <f>IF(C132&lt;0,"",C132)</f>
        <v>159206</v>
      </c>
    </row>
    <row r="134" spans="1:5" x14ac:dyDescent="0.2">
      <c r="A134" s="70" t="s">
        <v>274</v>
      </c>
      <c r="B134" s="62" t="str">
        <f>IF(B132&lt;0,-B132,"")</f>
        <v/>
      </c>
      <c r="C134" s="62" t="str">
        <f>IF(C132&lt;0,-C132,"")</f>
        <v/>
      </c>
    </row>
    <row r="135" spans="1:5" x14ac:dyDescent="0.2">
      <c r="A135" s="69" t="s">
        <v>281</v>
      </c>
      <c r="B135" s="61">
        <f>B110+B121+B130</f>
        <v>912252995</v>
      </c>
      <c r="C135" s="61">
        <f>C110+C121+C130</f>
        <v>986745525</v>
      </c>
      <c r="E135" s="163"/>
    </row>
    <row r="136" spans="1:5" x14ac:dyDescent="0.2">
      <c r="A136" s="69" t="s">
        <v>282</v>
      </c>
      <c r="B136" s="61">
        <f>B117+B122+B131</f>
        <v>795067730</v>
      </c>
      <c r="C136" s="61">
        <f>C117+C122+C131</f>
        <v>964079751</v>
      </c>
    </row>
    <row r="137" spans="1:5" x14ac:dyDescent="0.2">
      <c r="A137" s="69" t="s">
        <v>283</v>
      </c>
      <c r="B137" s="61">
        <f>B135-B136</f>
        <v>117185265</v>
      </c>
      <c r="C137" s="61">
        <f>C135-C136</f>
        <v>22665774</v>
      </c>
    </row>
    <row r="138" spans="1:5" x14ac:dyDescent="0.2">
      <c r="A138" s="70" t="s">
        <v>273</v>
      </c>
      <c r="B138" s="62">
        <f>IF(B137&lt;0,"",B137)</f>
        <v>117185265</v>
      </c>
      <c r="C138" s="62">
        <f>IF(C137&lt;0,"",C137)</f>
        <v>22665774</v>
      </c>
    </row>
    <row r="139" spans="1:5" x14ac:dyDescent="0.2">
      <c r="A139" s="70" t="s">
        <v>274</v>
      </c>
      <c r="B139" s="62" t="str">
        <f>IF(B137&lt;0,-B137,"")</f>
        <v/>
      </c>
      <c r="C139" s="62" t="str">
        <f>IF(C137&lt;0,-C137,"")</f>
        <v/>
      </c>
    </row>
    <row r="140" spans="1:5" ht="12.75" x14ac:dyDescent="0.2">
      <c r="A140" s="192" t="s">
        <v>435</v>
      </c>
      <c r="B140" s="84"/>
      <c r="C140" s="84"/>
    </row>
    <row r="141" spans="1:5" x14ac:dyDescent="0.2">
      <c r="A141" s="69" t="s">
        <v>437</v>
      </c>
      <c r="B141" s="68">
        <f>B137-B140</f>
        <v>117185265</v>
      </c>
      <c r="C141" s="68">
        <f>C137-C140</f>
        <v>22665774</v>
      </c>
    </row>
    <row r="142" spans="1:5" x14ac:dyDescent="0.2">
      <c r="A142" s="71"/>
    </row>
    <row r="143" spans="1:5" x14ac:dyDescent="0.2">
      <c r="A143" s="71"/>
    </row>
    <row r="144" spans="1:5" x14ac:dyDescent="0.2">
      <c r="A144" s="71"/>
    </row>
    <row r="145" spans="1:3" x14ac:dyDescent="0.2">
      <c r="A145" s="71"/>
    </row>
    <row r="146" spans="1:3" x14ac:dyDescent="0.2">
      <c r="A146" s="71"/>
    </row>
    <row r="147" spans="1:3" x14ac:dyDescent="0.2">
      <c r="A147" s="71"/>
    </row>
    <row r="148" spans="1:3" x14ac:dyDescent="0.2">
      <c r="A148" s="71"/>
    </row>
    <row r="149" spans="1:3" x14ac:dyDescent="0.2">
      <c r="A149" s="71"/>
    </row>
    <row r="150" spans="1:3" x14ac:dyDescent="0.2">
      <c r="A150" s="71"/>
    </row>
    <row r="151" spans="1:3" x14ac:dyDescent="0.2">
      <c r="A151" s="71"/>
    </row>
    <row r="152" spans="1:3" x14ac:dyDescent="0.2">
      <c r="A152" s="71"/>
    </row>
    <row r="153" spans="1:3" x14ac:dyDescent="0.2">
      <c r="A153" s="71"/>
    </row>
    <row r="154" spans="1:3" x14ac:dyDescent="0.2">
      <c r="A154" s="71"/>
    </row>
    <row r="155" spans="1:3" x14ac:dyDescent="0.2">
      <c r="A155" s="71"/>
    </row>
    <row r="156" spans="1:3" x14ac:dyDescent="0.2">
      <c r="A156" s="71"/>
    </row>
    <row r="157" spans="1:3" x14ac:dyDescent="0.2">
      <c r="A157" s="707" t="s">
        <v>395</v>
      </c>
      <c r="B157" s="707"/>
      <c r="C157" s="707"/>
    </row>
    <row r="158" spans="1:3" x14ac:dyDescent="0.2">
      <c r="A158" s="71"/>
      <c r="B158" s="72"/>
      <c r="C158" s="72"/>
    </row>
    <row r="159" spans="1:3" x14ac:dyDescent="0.2">
      <c r="A159" s="69" t="s">
        <v>284</v>
      </c>
      <c r="B159" s="157">
        <f>B104</f>
        <v>2021</v>
      </c>
      <c r="C159" s="157">
        <f>C104</f>
        <v>2022</v>
      </c>
    </row>
    <row r="160" spans="1:3" x14ac:dyDescent="0.2">
      <c r="A160" s="73" t="s">
        <v>285</v>
      </c>
      <c r="B160" s="82">
        <v>475026160</v>
      </c>
      <c r="C160" s="82">
        <v>475026160</v>
      </c>
    </row>
    <row r="161" spans="1:3" x14ac:dyDescent="0.2">
      <c r="A161" s="73" t="s">
        <v>286</v>
      </c>
      <c r="B161" s="82">
        <v>383754931</v>
      </c>
      <c r="C161" s="82">
        <v>383754931</v>
      </c>
    </row>
    <row r="162" spans="1:3" x14ac:dyDescent="0.2">
      <c r="A162" s="73" t="s">
        <v>287</v>
      </c>
      <c r="B162" s="82">
        <v>240923000</v>
      </c>
      <c r="C162" s="82">
        <v>240923000</v>
      </c>
    </row>
    <row r="163" spans="1:3" x14ac:dyDescent="0.2">
      <c r="A163" s="73" t="s">
        <v>288</v>
      </c>
      <c r="B163" s="82">
        <v>262435933</v>
      </c>
      <c r="C163" s="82">
        <v>262435933</v>
      </c>
    </row>
    <row r="164" spans="1:3" x14ac:dyDescent="0.2">
      <c r="A164" s="73" t="s">
        <v>289</v>
      </c>
      <c r="B164" s="82">
        <v>240923000</v>
      </c>
      <c r="C164" s="82">
        <v>240923000</v>
      </c>
    </row>
    <row r="165" spans="1:3" x14ac:dyDescent="0.2">
      <c r="A165" s="73" t="s">
        <v>290</v>
      </c>
      <c r="B165" s="82">
        <v>240923000</v>
      </c>
      <c r="C165" s="82">
        <v>240923000</v>
      </c>
    </row>
    <row r="166" spans="1:3" x14ac:dyDescent="0.2">
      <c r="A166" s="73" t="s">
        <v>291</v>
      </c>
      <c r="B166" s="82">
        <v>0</v>
      </c>
      <c r="C166" s="82">
        <v>0</v>
      </c>
    </row>
    <row r="167" spans="1:3" ht="24" x14ac:dyDescent="0.2">
      <c r="A167" s="73" t="s">
        <v>292</v>
      </c>
      <c r="B167" s="82">
        <v>-138183</v>
      </c>
      <c r="C167" s="82">
        <v>-138183</v>
      </c>
    </row>
    <row r="168" spans="1:3" ht="24" x14ac:dyDescent="0.2">
      <c r="A168" s="73" t="s">
        <v>293</v>
      </c>
      <c r="B168" s="82">
        <v>240923000</v>
      </c>
      <c r="C168" s="82">
        <v>240923000</v>
      </c>
    </row>
    <row r="169" spans="1:3" x14ac:dyDescent="0.2">
      <c r="A169" s="73" t="s">
        <v>294</v>
      </c>
      <c r="B169" s="82">
        <v>234313000</v>
      </c>
      <c r="C169" s="82">
        <v>234313000</v>
      </c>
    </row>
    <row r="170" spans="1:3" x14ac:dyDescent="0.2">
      <c r="A170" s="73" t="s">
        <v>295</v>
      </c>
      <c r="B170" s="82">
        <v>262435933</v>
      </c>
      <c r="C170" s="82">
        <v>262435933</v>
      </c>
    </row>
    <row r="171" spans="1:3" x14ac:dyDescent="0.2">
      <c r="A171" s="73" t="s">
        <v>296</v>
      </c>
      <c r="B171" s="82">
        <v>138183</v>
      </c>
      <c r="C171" s="82">
        <v>138183</v>
      </c>
    </row>
    <row r="172" spans="1:3" hidden="1" x14ac:dyDescent="0.2">
      <c r="A172" s="73" t="s">
        <v>297</v>
      </c>
      <c r="B172" s="82">
        <v>0</v>
      </c>
      <c r="C172" s="82">
        <v>0</v>
      </c>
    </row>
    <row r="173" spans="1:3" hidden="1" x14ac:dyDescent="0.2">
      <c r="A173" s="159" t="s">
        <v>298</v>
      </c>
      <c r="B173" s="82">
        <v>0</v>
      </c>
      <c r="C173" s="82">
        <v>0</v>
      </c>
    </row>
    <row r="174" spans="1:3" hidden="1" x14ac:dyDescent="0.2">
      <c r="A174" s="159" t="s">
        <v>299</v>
      </c>
      <c r="B174" s="82">
        <v>0</v>
      </c>
      <c r="C174" s="82">
        <v>0</v>
      </c>
    </row>
    <row r="175" spans="1:3" x14ac:dyDescent="0.2">
      <c r="A175" s="73" t="s">
        <v>300</v>
      </c>
      <c r="B175" s="82">
        <v>0</v>
      </c>
      <c r="C175" s="82">
        <v>0</v>
      </c>
    </row>
    <row r="176" spans="1:3" ht="28.15" hidden="1" customHeight="1" x14ac:dyDescent="0.2">
      <c r="A176" s="159" t="s">
        <v>301</v>
      </c>
      <c r="B176" s="82">
        <v>0</v>
      </c>
      <c r="C176" s="82">
        <v>0</v>
      </c>
    </row>
    <row r="177" spans="1:5" x14ac:dyDescent="0.2">
      <c r="A177" s="73" t="s">
        <v>302</v>
      </c>
      <c r="B177" s="82">
        <v>378885991</v>
      </c>
      <c r="C177" s="82">
        <v>378885991</v>
      </c>
    </row>
    <row r="178" spans="1:5" s="57" customFormat="1" x14ac:dyDescent="0.2">
      <c r="A178" s="73" t="s">
        <v>303</v>
      </c>
      <c r="B178" s="82">
        <v>70500077</v>
      </c>
      <c r="C178" s="82">
        <v>70500077</v>
      </c>
      <c r="D178" s="164"/>
      <c r="E178" s="164"/>
    </row>
    <row r="179" spans="1:5" x14ac:dyDescent="0.2">
      <c r="A179" s="73" t="s">
        <v>304</v>
      </c>
      <c r="B179" s="82">
        <v>91844434</v>
      </c>
      <c r="C179" s="82">
        <v>91844434</v>
      </c>
    </row>
    <row r="180" spans="1:5" x14ac:dyDescent="0.2">
      <c r="A180" s="73" t="s">
        <v>305</v>
      </c>
      <c r="B180" s="82">
        <v>51535549</v>
      </c>
      <c r="C180" s="82">
        <v>51535549</v>
      </c>
    </row>
    <row r="181" spans="1:5" x14ac:dyDescent="0.2">
      <c r="A181" s="73" t="s">
        <v>306</v>
      </c>
      <c r="B181" s="82">
        <v>147260871</v>
      </c>
      <c r="C181" s="82">
        <v>147260871</v>
      </c>
    </row>
    <row r="182" spans="1:5" x14ac:dyDescent="0.2">
      <c r="A182" s="73" t="s">
        <v>360</v>
      </c>
      <c r="B182" s="82">
        <v>0</v>
      </c>
      <c r="C182" s="82">
        <v>0</v>
      </c>
    </row>
    <row r="183" spans="1:5" x14ac:dyDescent="0.2">
      <c r="A183" s="73" t="s">
        <v>361</v>
      </c>
      <c r="B183" s="82">
        <v>0</v>
      </c>
      <c r="C183" s="82">
        <v>0</v>
      </c>
    </row>
    <row r="184" spans="1:5" x14ac:dyDescent="0.2">
      <c r="A184" s="73" t="s">
        <v>404</v>
      </c>
      <c r="B184" s="82">
        <v>0</v>
      </c>
      <c r="C184" s="82">
        <v>0</v>
      </c>
    </row>
    <row r="185" spans="1:5" x14ac:dyDescent="0.2">
      <c r="A185" s="73" t="s">
        <v>307</v>
      </c>
      <c r="B185" s="82">
        <v>0</v>
      </c>
      <c r="C185" s="82">
        <v>0</v>
      </c>
    </row>
    <row r="186" spans="1:5" ht="24" x14ac:dyDescent="0.2">
      <c r="A186" s="73" t="s">
        <v>308</v>
      </c>
      <c r="B186" s="82">
        <v>0</v>
      </c>
      <c r="C186" s="82">
        <v>0</v>
      </c>
    </row>
    <row r="187" spans="1:5" x14ac:dyDescent="0.2">
      <c r="A187" s="73" t="s">
        <v>309</v>
      </c>
      <c r="B187" s="82">
        <v>211155</v>
      </c>
      <c r="C187" s="82">
        <v>211155</v>
      </c>
    </row>
    <row r="188" spans="1:5" hidden="1" x14ac:dyDescent="0.2">
      <c r="A188" s="74" t="s">
        <v>310</v>
      </c>
      <c r="B188" s="82">
        <v>0</v>
      </c>
      <c r="C188" s="82">
        <v>0</v>
      </c>
    </row>
    <row r="189" spans="1:5" hidden="1" x14ac:dyDescent="0.2">
      <c r="A189" s="74" t="s">
        <v>311</v>
      </c>
      <c r="B189" s="82">
        <v>0</v>
      </c>
      <c r="C189" s="82">
        <v>0</v>
      </c>
    </row>
    <row r="190" spans="1:5" hidden="1" x14ac:dyDescent="0.2">
      <c r="A190" s="74" t="s">
        <v>312</v>
      </c>
      <c r="B190" s="82">
        <v>0</v>
      </c>
      <c r="C190" s="82">
        <v>0</v>
      </c>
    </row>
    <row r="191" spans="1:5" hidden="1" x14ac:dyDescent="0.2">
      <c r="A191" s="74" t="s">
        <v>313</v>
      </c>
      <c r="B191" s="82">
        <v>0</v>
      </c>
      <c r="C191" s="82">
        <v>0</v>
      </c>
    </row>
    <row r="192" spans="1:5" hidden="1" x14ac:dyDescent="0.2">
      <c r="A192" s="74" t="s">
        <v>335</v>
      </c>
      <c r="B192" s="82">
        <v>0</v>
      </c>
      <c r="C192" s="82">
        <v>0</v>
      </c>
    </row>
    <row r="193" spans="1:5" x14ac:dyDescent="0.2">
      <c r="A193" s="73" t="s">
        <v>314</v>
      </c>
      <c r="B193" s="82">
        <v>0</v>
      </c>
      <c r="C193" s="82">
        <v>0</v>
      </c>
    </row>
    <row r="194" spans="1:5" x14ac:dyDescent="0.2">
      <c r="A194" s="74" t="s">
        <v>315</v>
      </c>
      <c r="B194" s="82">
        <v>0</v>
      </c>
      <c r="C194" s="82">
        <v>0</v>
      </c>
    </row>
    <row r="195" spans="1:5" x14ac:dyDescent="0.2">
      <c r="A195" s="74" t="s">
        <v>316</v>
      </c>
      <c r="B195" s="82">
        <v>0</v>
      </c>
      <c r="C195" s="82">
        <v>0</v>
      </c>
    </row>
    <row r="196" spans="1:5" x14ac:dyDescent="0.2">
      <c r="A196" s="74" t="s">
        <v>317</v>
      </c>
      <c r="B196" s="82">
        <v>0</v>
      </c>
      <c r="C196" s="82">
        <v>0</v>
      </c>
    </row>
    <row r="197" spans="1:5" x14ac:dyDescent="0.2">
      <c r="A197" s="74" t="s">
        <v>335</v>
      </c>
      <c r="B197" s="82">
        <v>0</v>
      </c>
      <c r="C197" s="82">
        <v>0</v>
      </c>
    </row>
    <row r="198" spans="1:5" x14ac:dyDescent="0.2">
      <c r="A198" s="74" t="s">
        <v>337</v>
      </c>
      <c r="B198" s="82">
        <v>0</v>
      </c>
      <c r="C198" s="82">
        <v>0</v>
      </c>
    </row>
    <row r="199" spans="1:5" x14ac:dyDescent="0.2">
      <c r="A199" s="74" t="s">
        <v>318</v>
      </c>
      <c r="B199" s="82">
        <v>0</v>
      </c>
      <c r="C199" s="82">
        <v>0</v>
      </c>
    </row>
    <row r="200" spans="1:5" x14ac:dyDescent="0.2">
      <c r="A200" s="74" t="s">
        <v>336</v>
      </c>
      <c r="B200" s="82">
        <v>0</v>
      </c>
      <c r="C200" s="82">
        <v>0</v>
      </c>
    </row>
    <row r="201" spans="1:5" x14ac:dyDescent="0.2">
      <c r="A201" s="74" t="s">
        <v>319</v>
      </c>
      <c r="B201" s="82">
        <v>0</v>
      </c>
      <c r="C201" s="82">
        <v>0</v>
      </c>
    </row>
    <row r="202" spans="1:5" x14ac:dyDescent="0.2">
      <c r="A202" s="74" t="s">
        <v>320</v>
      </c>
      <c r="B202" s="82">
        <v>0</v>
      </c>
      <c r="C202" s="82">
        <v>0</v>
      </c>
    </row>
    <row r="203" spans="1:5" x14ac:dyDescent="0.2">
      <c r="A203" s="707" t="s">
        <v>399</v>
      </c>
      <c r="B203" s="707"/>
      <c r="C203" s="707"/>
      <c r="D203" s="165"/>
      <c r="E203" s="165"/>
    </row>
    <row r="204" spans="1:5" ht="24" x14ac:dyDescent="0.2">
      <c r="A204" s="73" t="s">
        <v>400</v>
      </c>
      <c r="B204" s="158">
        <f>B161/B160</f>
        <v>0.80786062603373254</v>
      </c>
      <c r="C204" s="158">
        <f>C161/C160</f>
        <v>0.80786062603373254</v>
      </c>
      <c r="D204" s="166" t="str">
        <f>IF(C204&gt;E204,"NU","DA")</f>
        <v>DA</v>
      </c>
      <c r="E204" s="167">
        <v>0.85</v>
      </c>
    </row>
    <row r="205" spans="1:5" ht="24" x14ac:dyDescent="0.2">
      <c r="A205" s="73" t="s">
        <v>401</v>
      </c>
      <c r="B205" s="158">
        <f>B163/B162</f>
        <v>1.0892938117157764</v>
      </c>
      <c r="C205" s="158">
        <f>C163/C162</f>
        <v>1.0892938117157764</v>
      </c>
      <c r="D205" s="168" t="str">
        <f t="shared" ref="D205" si="9">IF(C205&gt;E205,"NU","DA")</f>
        <v>NU</v>
      </c>
      <c r="E205" s="169">
        <v>0.8</v>
      </c>
    </row>
    <row r="206" spans="1:5" ht="36" x14ac:dyDescent="0.2">
      <c r="A206" s="73" t="s">
        <v>350</v>
      </c>
      <c r="B206" s="158">
        <f>IFERROR(B168/B161,"")</f>
        <v>0.62780431087151289</v>
      </c>
      <c r="C206" s="158">
        <f>IFERROR(C168/C161,"")</f>
        <v>0.62780431087151289</v>
      </c>
      <c r="D206" s="168" t="str">
        <f>IF(C206&gt;E206,"NU","DA")</f>
        <v>NU</v>
      </c>
      <c r="E206" s="169">
        <v>0.5</v>
      </c>
    </row>
    <row r="207" spans="1:5" ht="24" x14ac:dyDescent="0.2">
      <c r="A207" s="175" t="s">
        <v>351</v>
      </c>
      <c r="B207" s="176">
        <f>IFERROR(B163/B161,"")</f>
        <v>0.68386335080082661</v>
      </c>
      <c r="C207" s="176">
        <f>IFERROR(C163/C161,"")</f>
        <v>0.68386335080082661</v>
      </c>
      <c r="D207" s="168" t="str">
        <f>IF(C207&gt;E207,"NU","DA")</f>
        <v>NU</v>
      </c>
      <c r="E207" s="170">
        <v>0.3</v>
      </c>
    </row>
    <row r="208" spans="1:5" ht="19.149999999999999" hidden="1" customHeight="1" x14ac:dyDescent="0.2">
      <c r="A208" s="73" t="s">
        <v>352</v>
      </c>
      <c r="B208" s="158" t="str">
        <f>IFERROR(B168/B172,"")</f>
        <v/>
      </c>
      <c r="C208" s="158" t="str">
        <f>IFERROR(C168/C172,"")</f>
        <v/>
      </c>
      <c r="E208" s="164"/>
    </row>
    <row r="209" spans="1:5" ht="24" x14ac:dyDescent="0.2">
      <c r="A209" s="73" t="s">
        <v>353</v>
      </c>
      <c r="B209" s="158">
        <f>IFERROR(B175/B161,"")</f>
        <v>0</v>
      </c>
      <c r="C209" s="158">
        <f>IFERROR(C175/C161,"")</f>
        <v>0</v>
      </c>
      <c r="D209" s="168" t="str">
        <f>IF(C209&gt;E209,"DA","NU")</f>
        <v>NU</v>
      </c>
      <c r="E209" s="169">
        <v>0.7</v>
      </c>
    </row>
    <row r="210" spans="1:5" ht="22.9" hidden="1" customHeight="1" x14ac:dyDescent="0.2">
      <c r="A210" s="73" t="s">
        <v>354</v>
      </c>
      <c r="B210" s="158">
        <f>IFERROR(B176/B161,"")</f>
        <v>0</v>
      </c>
      <c r="C210" s="158">
        <f>IFERROR(C176/C161,"")</f>
        <v>0</v>
      </c>
      <c r="E210" s="164"/>
    </row>
    <row r="211" spans="1:5" ht="22.9" customHeight="1" x14ac:dyDescent="0.2">
      <c r="A211" s="73" t="s">
        <v>403</v>
      </c>
      <c r="B211" s="158">
        <f>B73/B46</f>
        <v>7.4715395507484295E-2</v>
      </c>
      <c r="C211" s="158">
        <f>C73/C46</f>
        <v>7.4715395507484295E-2</v>
      </c>
      <c r="D211" s="168" t="str">
        <f>IF(C211&gt;E211,"DA","NU")</f>
        <v>NU</v>
      </c>
      <c r="E211" s="169">
        <v>0.67</v>
      </c>
    </row>
    <row r="212" spans="1:5" ht="36" x14ac:dyDescent="0.2">
      <c r="A212" s="73" t="s">
        <v>355</v>
      </c>
      <c r="B212" s="158">
        <f>IFERROR(B171/B161,"")</f>
        <v>3.6008136661571651E-4</v>
      </c>
      <c r="C212" s="158">
        <f>IFERROR(C171/C161,"")</f>
        <v>3.6008136661571651E-4</v>
      </c>
      <c r="D212" s="166" t="str">
        <f t="shared" ref="D212" si="10">IF(C212&gt;E212,"NU","DA")</f>
        <v>DA</v>
      </c>
      <c r="E212" s="167">
        <v>0.05</v>
      </c>
    </row>
    <row r="213" spans="1:5" ht="24" x14ac:dyDescent="0.2">
      <c r="A213" s="175" t="s">
        <v>356</v>
      </c>
      <c r="B213" s="176">
        <f>IFERROR(B178/B163,"")</f>
        <v>0.26863728680020355</v>
      </c>
      <c r="C213" s="176">
        <f>IFERROR(C178/C163,"")</f>
        <v>0.26863728680020355</v>
      </c>
      <c r="D213" s="171" t="str">
        <f>IF(C213&gt;E213,"NU","DA")</f>
        <v>NU</v>
      </c>
      <c r="E213" s="172">
        <v>0.05</v>
      </c>
    </row>
    <row r="214" spans="1:5" ht="24" x14ac:dyDescent="0.2">
      <c r="A214" s="73" t="s">
        <v>357</v>
      </c>
      <c r="B214" s="158">
        <f>IFERROR(B178/B177,"")</f>
        <v>0.18607200760822007</v>
      </c>
      <c r="C214" s="158">
        <f>IFERROR(C178/C177,"")</f>
        <v>0.18607200760822007</v>
      </c>
      <c r="D214" s="171" t="str">
        <f t="shared" ref="D214:D216" si="11">IF(C214&gt;E214,"NU","DA")</f>
        <v>NU</v>
      </c>
      <c r="E214" s="172">
        <v>0.05</v>
      </c>
    </row>
    <row r="215" spans="1:5" ht="24" x14ac:dyDescent="0.2">
      <c r="A215" s="73" t="s">
        <v>358</v>
      </c>
      <c r="B215" s="158">
        <f>IFERROR(B180/B177,"")</f>
        <v>0.13601861832891046</v>
      </c>
      <c r="C215" s="158">
        <f>IFERROR(C180/C177,"")</f>
        <v>0.13601861832891046</v>
      </c>
      <c r="D215" s="171" t="str">
        <f t="shared" si="11"/>
        <v>NU</v>
      </c>
      <c r="E215" s="172">
        <v>0.05</v>
      </c>
    </row>
    <row r="216" spans="1:5" ht="24" x14ac:dyDescent="0.2">
      <c r="A216" s="73" t="s">
        <v>359</v>
      </c>
      <c r="B216" s="158">
        <f>IFERROR(B181/B177,"")</f>
        <v>0.38866802810875106</v>
      </c>
      <c r="C216" s="158">
        <f>IFERROR(C181/C177,"")</f>
        <v>0.38866802810875106</v>
      </c>
      <c r="D216" s="171" t="str">
        <f t="shared" si="11"/>
        <v>NU</v>
      </c>
      <c r="E216" s="172">
        <v>0.05</v>
      </c>
    </row>
    <row r="217" spans="1:5" ht="24" x14ac:dyDescent="0.2">
      <c r="A217" s="160" t="s">
        <v>402</v>
      </c>
      <c r="B217" s="161">
        <f>AVERAGE(B207,B213)</f>
        <v>0.47625031880051505</v>
      </c>
      <c r="C217" s="161">
        <f>AVERAGE(C207,C213)</f>
        <v>0.47625031880051505</v>
      </c>
      <c r="D217" s="173" t="str">
        <f>IF(C217&gt;E217,"NU","DA")</f>
        <v>DA</v>
      </c>
      <c r="E217" s="174">
        <v>0.51</v>
      </c>
    </row>
  </sheetData>
  <sheetProtection algorithmName="SHA-512" hashValue="yfviE0lfu34TCRPO0io6vonW+CWZr1hCeu0KPp0vpK+eR81NANGRuqUDhH963DFtC6wteRZxJgilNIVNOaSPSA==" saltValue="iNHcPbc7xbM/58MiCCeX9w==" spinCount="100000" sheet="1" objects="1" scenarios="1"/>
  <mergeCells count="14">
    <mergeCell ref="A23:C23"/>
    <mergeCell ref="A3:C3"/>
    <mergeCell ref="A6:C6"/>
    <mergeCell ref="A8:C8"/>
    <mergeCell ref="A12:C12"/>
    <mergeCell ref="A13:C13"/>
    <mergeCell ref="A157:C157"/>
    <mergeCell ref="A203:C203"/>
    <mergeCell ref="A49:C49"/>
    <mergeCell ref="A55:C55"/>
    <mergeCell ref="A75:C75"/>
    <mergeCell ref="A102:C102"/>
    <mergeCell ref="A105:C105"/>
    <mergeCell ref="A111:C111"/>
  </mergeCells>
  <conditionalFormatting sqref="B83:C101">
    <cfRule type="containsText" dxfId="8"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6"/>
  <sheetViews>
    <sheetView topLeftCell="A16" workbookViewId="0">
      <selection activeCell="E11" sqref="E11:F11"/>
    </sheetView>
  </sheetViews>
  <sheetFormatPr defaultColWidth="12" defaultRowHeight="12" x14ac:dyDescent="0.2"/>
  <cols>
    <col min="1" max="1" width="4.85546875" style="182" customWidth="1"/>
    <col min="2" max="3" width="12" style="182"/>
    <col min="4" max="4" width="34.28515625" style="182" customWidth="1"/>
    <col min="5" max="5" width="15.7109375" style="182" customWidth="1"/>
    <col min="6" max="6" width="15.140625" style="182" customWidth="1"/>
    <col min="7" max="16384" width="12" style="182"/>
  </cols>
  <sheetData>
    <row r="1" spans="1:7" x14ac:dyDescent="0.2">
      <c r="A1" s="729" t="s">
        <v>416</v>
      </c>
      <c r="B1" s="729"/>
      <c r="C1" s="729"/>
      <c r="D1" s="729"/>
      <c r="E1" s="729"/>
      <c r="F1" s="729"/>
    </row>
    <row r="2" spans="1:7" x14ac:dyDescent="0.2">
      <c r="A2" s="183"/>
      <c r="B2" s="183"/>
      <c r="C2" s="183"/>
      <c r="D2" s="183"/>
      <c r="E2" s="183"/>
      <c r="F2" s="183"/>
    </row>
    <row r="3" spans="1:7" ht="25.15" customHeight="1" x14ac:dyDescent="0.2">
      <c r="A3" s="730" t="s">
        <v>410</v>
      </c>
      <c r="B3" s="730"/>
      <c r="C3" s="730"/>
      <c r="D3" s="730"/>
      <c r="E3" s="730"/>
      <c r="F3" s="730"/>
    </row>
    <row r="4" spans="1:7" ht="20.45" customHeight="1" x14ac:dyDescent="0.2">
      <c r="A4" s="730" t="s">
        <v>417</v>
      </c>
      <c r="B4" s="730"/>
      <c r="C4" s="730"/>
      <c r="D4" s="730"/>
      <c r="E4" s="730"/>
      <c r="F4" s="730"/>
    </row>
    <row r="5" spans="1:7" ht="23.45" customHeight="1" x14ac:dyDescent="0.2">
      <c r="A5" s="730" t="s">
        <v>418</v>
      </c>
      <c r="B5" s="730"/>
      <c r="C5" s="730"/>
      <c r="D5" s="730"/>
      <c r="E5" s="730"/>
      <c r="F5" s="730"/>
    </row>
    <row r="6" spans="1:7" ht="39" customHeight="1" x14ac:dyDescent="0.2">
      <c r="A6" s="730" t="s">
        <v>419</v>
      </c>
      <c r="B6" s="730"/>
      <c r="C6" s="730"/>
      <c r="D6" s="730"/>
      <c r="E6" s="730"/>
      <c r="F6" s="730"/>
    </row>
    <row r="8" spans="1:7" ht="37.15" customHeight="1" x14ac:dyDescent="0.2">
      <c r="A8" s="721" t="s">
        <v>415</v>
      </c>
      <c r="B8" s="721"/>
      <c r="C8" s="721"/>
      <c r="D8" s="721"/>
      <c r="E8" s="721"/>
      <c r="F8" s="721"/>
    </row>
    <row r="9" spans="1:7" ht="13.9" customHeight="1" x14ac:dyDescent="0.2">
      <c r="A9" s="731" t="s">
        <v>411</v>
      </c>
      <c r="B9" s="731"/>
      <c r="C9" s="731"/>
      <c r="D9" s="731"/>
      <c r="E9" s="731"/>
      <c r="F9" s="731"/>
      <c r="G9" s="193"/>
    </row>
    <row r="10" spans="1:7" ht="13.9" customHeight="1" x14ac:dyDescent="0.2">
      <c r="A10" s="194"/>
      <c r="B10" s="195"/>
      <c r="C10" s="195"/>
      <c r="D10" s="195"/>
      <c r="E10" s="195"/>
      <c r="F10" s="195"/>
      <c r="G10" s="193"/>
    </row>
    <row r="11" spans="1:7" ht="48.6" customHeight="1" x14ac:dyDescent="0.2">
      <c r="A11" s="184" t="s">
        <v>412</v>
      </c>
      <c r="B11" s="728" t="s">
        <v>420</v>
      </c>
      <c r="C11" s="728"/>
      <c r="D11" s="728"/>
      <c r="E11" s="211">
        <f>'2-Situatii Financiare'!B11</f>
        <v>2021</v>
      </c>
      <c r="F11" s="211">
        <f>'2-Situatii Financiare'!C11</f>
        <v>2022</v>
      </c>
    </row>
    <row r="12" spans="1:7" ht="30.6" customHeight="1" x14ac:dyDescent="0.2">
      <c r="A12" s="185" t="s">
        <v>421</v>
      </c>
      <c r="B12" s="728" t="s">
        <v>422</v>
      </c>
      <c r="C12" s="728"/>
      <c r="D12" s="728"/>
      <c r="E12" s="208">
        <f>E13/E14</f>
        <v>8.0748555789991683E-2</v>
      </c>
      <c r="F12" s="208">
        <f>F13/F14</f>
        <v>8.0748555789991683E-2</v>
      </c>
    </row>
    <row r="13" spans="1:7" ht="30.6" customHeight="1" x14ac:dyDescent="0.2">
      <c r="A13" s="185"/>
      <c r="B13" s="722" t="s">
        <v>423</v>
      </c>
      <c r="C13" s="722"/>
      <c r="D13" s="722"/>
      <c r="E13" s="209">
        <f>'2-Situatii Financiare'!B54+'2-Situatii Financiare'!B72</f>
        <v>216712397</v>
      </c>
      <c r="F13" s="209">
        <f>'2-Situatii Financiare'!C54+'2-Situatii Financiare'!C72</f>
        <v>216712397</v>
      </c>
    </row>
    <row r="14" spans="1:7" ht="20.45" customHeight="1" x14ac:dyDescent="0.2">
      <c r="A14" s="185"/>
      <c r="B14" s="722" t="s">
        <v>424</v>
      </c>
      <c r="C14" s="722"/>
      <c r="D14" s="722"/>
      <c r="E14" s="209">
        <f>'2-Situatii Financiare'!B81</f>
        <v>2683792854</v>
      </c>
      <c r="F14" s="209">
        <f>'2-Situatii Financiare'!C81</f>
        <v>2683792854</v>
      </c>
    </row>
    <row r="15" spans="1:7" ht="21.6" customHeight="1" x14ac:dyDescent="0.2">
      <c r="A15" s="186" t="s">
        <v>425</v>
      </c>
      <c r="B15" s="723" t="s">
        <v>426</v>
      </c>
      <c r="C15" s="723"/>
      <c r="D15" s="723"/>
      <c r="E15" s="210">
        <f>E16/E17</f>
        <v>46875.106</v>
      </c>
      <c r="F15" s="210">
        <f>F16/F17</f>
        <v>9067.3096000000005</v>
      </c>
    </row>
    <row r="16" spans="1:7" ht="22.15" customHeight="1" x14ac:dyDescent="0.2">
      <c r="A16" s="187"/>
      <c r="B16" s="724" t="s">
        <v>427</v>
      </c>
      <c r="C16" s="724"/>
      <c r="D16" s="724"/>
      <c r="E16" s="209">
        <f>'2-Situatii Financiare'!B141+'2-Situatii Financiare'!B140+'2-Situatii Financiare'!B123+'2-Situatii Financiare'!B183</f>
        <v>117187765</v>
      </c>
      <c r="F16" s="209">
        <f>'2-Situatii Financiare'!C141+'2-Situatii Financiare'!C140+'2-Situatii Financiare'!C123+'2-Situatii Financiare'!C183</f>
        <v>22668274</v>
      </c>
    </row>
    <row r="17" spans="1:6" ht="26.45" customHeight="1" x14ac:dyDescent="0.2">
      <c r="A17" s="187"/>
      <c r="B17" s="724" t="s">
        <v>428</v>
      </c>
      <c r="C17" s="724"/>
      <c r="D17" s="724"/>
      <c r="E17" s="209">
        <f>'2-Situatii Financiare'!B123</f>
        <v>2500</v>
      </c>
      <c r="F17" s="209">
        <f>'2-Situatii Financiare'!C123</f>
        <v>2500</v>
      </c>
    </row>
    <row r="18" spans="1:6" x14ac:dyDescent="0.2">
      <c r="A18" s="187"/>
      <c r="B18" s="188"/>
      <c r="C18" s="188"/>
      <c r="D18" s="188"/>
      <c r="E18" s="188"/>
      <c r="F18" s="189"/>
    </row>
    <row r="19" spans="1:6" ht="40.15" customHeight="1" x14ac:dyDescent="0.2">
      <c r="A19" s="190" t="s">
        <v>413</v>
      </c>
      <c r="B19" s="725" t="s">
        <v>429</v>
      </c>
      <c r="C19" s="725"/>
      <c r="D19" s="725"/>
      <c r="E19" s="725"/>
      <c r="F19" s="726"/>
    </row>
    <row r="20" spans="1:6" ht="30.6" customHeight="1" x14ac:dyDescent="0.2">
      <c r="A20" s="190" t="s">
        <v>414</v>
      </c>
      <c r="B20" s="725" t="s">
        <v>430</v>
      </c>
      <c r="C20" s="725"/>
      <c r="D20" s="725"/>
      <c r="E20" s="725"/>
      <c r="F20" s="726"/>
    </row>
    <row r="22" spans="1:6" x14ac:dyDescent="0.2">
      <c r="A22" s="727" t="s">
        <v>411</v>
      </c>
      <c r="B22" s="727"/>
      <c r="C22" s="727"/>
      <c r="D22" s="727"/>
      <c r="E22" s="727"/>
      <c r="F22" s="727"/>
    </row>
    <row r="23" spans="1:6" ht="21.6" customHeight="1" x14ac:dyDescent="0.2">
      <c r="A23" s="191"/>
      <c r="B23" s="721" t="s">
        <v>431</v>
      </c>
      <c r="C23" s="721"/>
      <c r="D23" s="721"/>
      <c r="E23" s="721"/>
      <c r="F23" s="721"/>
    </row>
    <row r="24" spans="1:6" ht="15.6" customHeight="1" x14ac:dyDescent="0.2">
      <c r="B24" s="721" t="s">
        <v>432</v>
      </c>
      <c r="C24" s="721"/>
      <c r="D24" s="721"/>
      <c r="E24" s="721"/>
      <c r="F24" s="721"/>
    </row>
    <row r="25" spans="1:6" ht="20.45" customHeight="1" x14ac:dyDescent="0.2">
      <c r="B25" s="721" t="s">
        <v>433</v>
      </c>
      <c r="C25" s="721"/>
      <c r="D25" s="721"/>
      <c r="E25" s="721"/>
      <c r="F25" s="721"/>
    </row>
    <row r="26" spans="1:6" ht="25.9" customHeight="1" x14ac:dyDescent="0.2">
      <c r="B26" s="721" t="s">
        <v>434</v>
      </c>
      <c r="C26" s="721"/>
      <c r="D26" s="721"/>
      <c r="E26" s="721"/>
      <c r="F26" s="721"/>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8">
    <tabColor theme="0"/>
  </sheetPr>
  <dimension ref="A1:AR2"/>
  <sheetViews>
    <sheetView tabSelected="1" workbookViewId="0">
      <pane ySplit="1" topLeftCell="A2" activePane="bottomLeft" state="frozen"/>
      <selection activeCell="K1" sqref="K1"/>
      <selection pane="bottomLeft" activeCell="E3" sqref="E3"/>
    </sheetView>
  </sheetViews>
  <sheetFormatPr defaultColWidth="13.42578125" defaultRowHeight="63.6" customHeight="1" x14ac:dyDescent="0.2"/>
  <sheetData>
    <row r="1" spans="1:44" ht="63.6" customHeight="1" thickBot="1" x14ac:dyDescent="0.25">
      <c r="A1" s="672" t="s">
        <v>889</v>
      </c>
      <c r="B1" s="673" t="s">
        <v>890</v>
      </c>
      <c r="C1" s="673" t="s">
        <v>891</v>
      </c>
      <c r="D1" s="673" t="s">
        <v>892</v>
      </c>
      <c r="E1" s="673" t="s">
        <v>893</v>
      </c>
      <c r="F1" s="673" t="s">
        <v>894</v>
      </c>
      <c r="G1" s="673" t="s">
        <v>895</v>
      </c>
      <c r="H1" s="673" t="s">
        <v>120</v>
      </c>
      <c r="I1" s="673" t="s">
        <v>121</v>
      </c>
      <c r="J1" s="673" t="s">
        <v>74</v>
      </c>
      <c r="K1" s="673" t="s">
        <v>896</v>
      </c>
      <c r="L1" s="673" t="s">
        <v>897</v>
      </c>
      <c r="M1" s="673" t="s">
        <v>122</v>
      </c>
      <c r="N1" s="673" t="s">
        <v>898</v>
      </c>
      <c r="O1" s="673" t="s">
        <v>899</v>
      </c>
      <c r="P1" s="673" t="s">
        <v>69</v>
      </c>
      <c r="Q1" s="673" t="s">
        <v>123</v>
      </c>
      <c r="R1" s="673" t="s">
        <v>900</v>
      </c>
      <c r="S1" s="673" t="s">
        <v>126</v>
      </c>
      <c r="T1" s="673" t="s">
        <v>901</v>
      </c>
      <c r="U1" s="673" t="s">
        <v>902</v>
      </c>
      <c r="V1" s="673" t="s">
        <v>124</v>
      </c>
      <c r="W1" s="673" t="s">
        <v>70</v>
      </c>
      <c r="X1" s="673" t="s">
        <v>903</v>
      </c>
      <c r="Y1" s="673" t="s">
        <v>904</v>
      </c>
      <c r="Z1" s="673" t="s">
        <v>905</v>
      </c>
      <c r="AA1" s="673" t="s">
        <v>906</v>
      </c>
      <c r="AB1" s="673" t="s">
        <v>907</v>
      </c>
      <c r="AC1" s="673" t="s">
        <v>908</v>
      </c>
      <c r="AD1" s="673" t="s">
        <v>909</v>
      </c>
      <c r="AE1" s="673" t="s">
        <v>910</v>
      </c>
      <c r="AF1" s="673" t="s">
        <v>911</v>
      </c>
      <c r="AG1" s="673" t="s">
        <v>912</v>
      </c>
      <c r="AH1" s="673" t="s">
        <v>913</v>
      </c>
      <c r="AI1" s="673" t="s">
        <v>914</v>
      </c>
      <c r="AJ1" s="673" t="s">
        <v>915</v>
      </c>
      <c r="AK1" s="673" t="s">
        <v>127</v>
      </c>
      <c r="AL1" s="673" t="s">
        <v>916</v>
      </c>
      <c r="AM1" s="673" t="s">
        <v>917</v>
      </c>
      <c r="AN1" s="673" t="s">
        <v>128</v>
      </c>
      <c r="AO1" s="673" t="s">
        <v>130</v>
      </c>
      <c r="AP1" s="673" t="s">
        <v>918</v>
      </c>
      <c r="AQ1" s="673" t="s">
        <v>919</v>
      </c>
      <c r="AR1" s="674" t="s">
        <v>129</v>
      </c>
    </row>
    <row r="2" spans="1:44" ht="63.6" customHeight="1" x14ac:dyDescent="0.2">
      <c r="A2" s="675"/>
      <c r="B2" s="675"/>
      <c r="C2" s="675"/>
      <c r="D2" s="675"/>
      <c r="E2" s="675"/>
      <c r="F2" s="675"/>
      <c r="G2" s="675"/>
      <c r="H2" s="675"/>
      <c r="I2" s="675"/>
      <c r="J2" s="675"/>
      <c r="K2" s="675"/>
      <c r="L2" s="675"/>
      <c r="M2" s="675"/>
      <c r="N2" s="675"/>
      <c r="O2" s="675"/>
      <c r="P2" s="675"/>
      <c r="Q2" s="675"/>
      <c r="R2" s="675"/>
      <c r="S2" s="675"/>
      <c r="T2" s="675"/>
      <c r="U2" s="675"/>
      <c r="V2" s="675"/>
      <c r="W2" s="675"/>
      <c r="X2" s="675"/>
      <c r="Y2" s="675"/>
      <c r="Z2" s="675"/>
      <c r="AA2" s="675"/>
      <c r="AB2" s="675"/>
      <c r="AC2" s="675"/>
      <c r="AD2" s="675"/>
      <c r="AE2" s="675"/>
      <c r="AF2" s="675"/>
      <c r="AG2" s="675"/>
      <c r="AH2" s="675"/>
      <c r="AI2" s="675"/>
      <c r="AJ2" s="675"/>
      <c r="AK2" s="675"/>
      <c r="AL2" s="675"/>
      <c r="AM2" s="675"/>
      <c r="AN2" s="675"/>
      <c r="AO2" s="675"/>
      <c r="AP2" s="675"/>
      <c r="AQ2" s="675"/>
      <c r="AR2" s="675"/>
    </row>
  </sheetData>
  <sheetProtection algorithmName="SHA-512" hashValue="VfUCGg9CiwDj+BJH3vcXHeoc1K6Ktu0pZRp++GVfJzS7GlafMxrZ8uEpS0VzQUq1+PPgkdSzazNLTQTIZ97Tqw==" saltValue="ih2ewgE+sMwtPrQeLsfzNg=="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9">
    <pageSetUpPr fitToPage="1"/>
  </sheetPr>
  <dimension ref="A1:O60"/>
  <sheetViews>
    <sheetView zoomScaleNormal="100" workbookViewId="0">
      <pane ySplit="1" topLeftCell="A2" activePane="bottomLeft" state="frozen"/>
      <selection pane="bottomLeft" activeCell="E40" sqref="E40"/>
    </sheetView>
  </sheetViews>
  <sheetFormatPr defaultColWidth="18.5703125" defaultRowHeight="11.25" x14ac:dyDescent="0.2"/>
  <cols>
    <col min="1" max="1" width="18.7109375" style="1" customWidth="1"/>
    <col min="2" max="4" width="18.5703125" style="1"/>
    <col min="5" max="5" width="12.42578125" style="1" customWidth="1"/>
    <col min="6" max="6" width="15.28515625" style="1" customWidth="1"/>
    <col min="7" max="7" width="14" style="1" bestFit="1" customWidth="1"/>
    <col min="8" max="8" width="11.7109375" style="1" customWidth="1"/>
    <col min="9" max="9" width="9.28515625" style="1" customWidth="1"/>
    <col min="10" max="10" width="11.5703125" style="1" customWidth="1"/>
    <col min="11" max="11" width="8.85546875" style="1" customWidth="1"/>
    <col min="12" max="12" width="8.7109375" style="1" bestFit="1" customWidth="1"/>
    <col min="13" max="13" width="8.28515625" style="1" customWidth="1"/>
    <col min="14" max="14" width="13.140625" style="1" customWidth="1"/>
    <col min="15" max="15" width="0" style="1" hidden="1" customWidth="1"/>
    <col min="16" max="16384" width="18.5703125" style="1"/>
  </cols>
  <sheetData>
    <row r="1" spans="1:15" x14ac:dyDescent="0.2">
      <c r="M1" s="38" t="s">
        <v>141</v>
      </c>
      <c r="N1" s="41">
        <f>'[2]1-Date proiect'!B13</f>
        <v>0</v>
      </c>
    </row>
    <row r="2" spans="1:15" x14ac:dyDescent="0.2">
      <c r="A2" s="732" t="s">
        <v>920</v>
      </c>
      <c r="B2" s="733"/>
      <c r="C2" s="733"/>
      <c r="D2" s="733"/>
      <c r="E2" s="733"/>
      <c r="F2" s="733"/>
      <c r="G2" s="733"/>
      <c r="H2" s="733"/>
      <c r="I2" s="733"/>
      <c r="J2" s="733"/>
      <c r="K2" s="733"/>
      <c r="L2" s="733"/>
      <c r="M2" s="733"/>
      <c r="N2" s="733"/>
    </row>
    <row r="3" spans="1:15" x14ac:dyDescent="0.2">
      <c r="A3" s="670"/>
      <c r="B3" s="671"/>
      <c r="C3" s="671"/>
      <c r="D3" s="671"/>
      <c r="E3" s="671"/>
      <c r="F3" s="671"/>
      <c r="G3" s="671"/>
      <c r="H3" s="671"/>
      <c r="I3" s="671"/>
      <c r="J3" s="671"/>
      <c r="K3" s="671"/>
      <c r="L3" s="671"/>
      <c r="M3" s="671"/>
      <c r="N3" s="671"/>
    </row>
    <row r="4" spans="1:15" x14ac:dyDescent="0.2">
      <c r="A4" s="10"/>
      <c r="B4" s="10"/>
      <c r="C4" s="10"/>
      <c r="D4" s="10"/>
      <c r="E4" s="10"/>
      <c r="F4" s="10"/>
      <c r="G4" s="10"/>
      <c r="H4" s="10"/>
      <c r="I4" s="10"/>
      <c r="J4" s="10"/>
      <c r="K4" s="10"/>
      <c r="L4" s="10"/>
      <c r="M4" s="10"/>
      <c r="N4" s="10"/>
    </row>
    <row r="5" spans="1:15" x14ac:dyDescent="0.2">
      <c r="A5" s="734" t="s">
        <v>893</v>
      </c>
      <c r="B5" s="736" t="s">
        <v>921</v>
      </c>
      <c r="C5" s="736" t="s">
        <v>922</v>
      </c>
      <c r="D5" s="736" t="s">
        <v>923</v>
      </c>
      <c r="E5" s="736" t="s">
        <v>110</v>
      </c>
      <c r="F5" s="736" t="s">
        <v>111</v>
      </c>
      <c r="G5" s="736" t="s">
        <v>112</v>
      </c>
      <c r="H5" s="738" t="s">
        <v>113</v>
      </c>
      <c r="I5" s="739"/>
      <c r="J5" s="738" t="s">
        <v>114</v>
      </c>
      <c r="K5" s="739"/>
      <c r="L5" s="738" t="s">
        <v>115</v>
      </c>
      <c r="M5" s="739"/>
      <c r="N5" s="742" t="s">
        <v>116</v>
      </c>
    </row>
    <row r="6" spans="1:15" ht="12" thickBot="1" x14ac:dyDescent="0.25">
      <c r="A6" s="735"/>
      <c r="B6" s="737"/>
      <c r="C6" s="737"/>
      <c r="D6" s="737"/>
      <c r="E6" s="737"/>
      <c r="F6" s="737"/>
      <c r="G6" s="737"/>
      <c r="H6" s="740"/>
      <c r="I6" s="741"/>
      <c r="J6" s="740"/>
      <c r="K6" s="741"/>
      <c r="L6" s="740"/>
      <c r="M6" s="741"/>
      <c r="N6" s="743"/>
    </row>
    <row r="7" spans="1:15" ht="12" thickBot="1" x14ac:dyDescent="0.25">
      <c r="A7" s="2"/>
      <c r="B7" s="3"/>
      <c r="C7" s="3"/>
      <c r="D7" s="3"/>
      <c r="E7" s="4" t="s">
        <v>117</v>
      </c>
      <c r="F7" s="4" t="s">
        <v>117</v>
      </c>
      <c r="G7" s="4" t="s">
        <v>117</v>
      </c>
      <c r="H7" s="4" t="s">
        <v>117</v>
      </c>
      <c r="I7" s="4" t="s">
        <v>118</v>
      </c>
      <c r="J7" s="4" t="s">
        <v>117</v>
      </c>
      <c r="K7" s="4" t="s">
        <v>118</v>
      </c>
      <c r="L7" s="4" t="s">
        <v>117</v>
      </c>
      <c r="M7" s="4" t="s">
        <v>118</v>
      </c>
      <c r="N7" s="5" t="s">
        <v>117</v>
      </c>
    </row>
    <row r="8" spans="1:15" x14ac:dyDescent="0.2">
      <c r="A8" s="6"/>
      <c r="B8" s="7"/>
      <c r="C8" s="7"/>
      <c r="D8" s="7"/>
      <c r="E8" s="8">
        <v>1</v>
      </c>
      <c r="F8" s="8">
        <v>2</v>
      </c>
      <c r="G8" s="8">
        <v>3</v>
      </c>
      <c r="H8" s="8">
        <v>4</v>
      </c>
      <c r="I8" s="8">
        <v>5</v>
      </c>
      <c r="J8" s="8">
        <v>6</v>
      </c>
      <c r="K8" s="8">
        <v>7</v>
      </c>
      <c r="L8" s="8">
        <v>8</v>
      </c>
      <c r="M8" s="8">
        <v>9</v>
      </c>
      <c r="N8" s="9">
        <v>10</v>
      </c>
    </row>
    <row r="9" spans="1:15" x14ac:dyDescent="0.2">
      <c r="A9" s="676">
        <f>'2- Export SMIS'!E2</f>
        <v>0</v>
      </c>
      <c r="B9" s="676">
        <f>'2- Export SMIS'!F2</f>
        <v>0</v>
      </c>
      <c r="C9" s="676">
        <f>'2- Export SMIS'!G2</f>
        <v>0</v>
      </c>
      <c r="D9" s="676">
        <f>'2- Export SMIS'!H2</f>
        <v>0</v>
      </c>
      <c r="E9" s="677">
        <f>F9+N9</f>
        <v>0</v>
      </c>
      <c r="F9" s="677">
        <f>'2- Export SMIS'!S2</f>
        <v>0</v>
      </c>
      <c r="G9" s="677">
        <f>'2- Export SMIS'!AE2</f>
        <v>0</v>
      </c>
      <c r="H9" s="677">
        <f>'2- Export SMIS'!Y2</f>
        <v>0</v>
      </c>
      <c r="I9" s="678" t="e">
        <f t="shared" ref="I9:I57" si="0">H9/F9</f>
        <v>#DIV/0!</v>
      </c>
      <c r="J9" s="677">
        <f>'2- Export SMIS'!AK2</f>
        <v>0</v>
      </c>
      <c r="K9" s="678" t="e">
        <f t="shared" ref="K9" si="1">J9/F9</f>
        <v>#DIV/0!</v>
      </c>
      <c r="L9" s="677">
        <f>'2- Export SMIS'!AB2</f>
        <v>0</v>
      </c>
      <c r="M9" s="679" t="e">
        <f t="shared" ref="M9" si="2">SUM(L9*100%)/F9</f>
        <v>#DIV/0!</v>
      </c>
      <c r="N9" s="677">
        <f>'2- Export SMIS'!V2+'2- Export SMIS'!W2</f>
        <v>0</v>
      </c>
      <c r="O9" s="1" t="e">
        <f>'[2]3- Export SMIS'!#REF!</f>
        <v>#REF!</v>
      </c>
    </row>
    <row r="10" spans="1:15" x14ac:dyDescent="0.2">
      <c r="A10" s="676">
        <f>'2- Export SMIS'!E3</f>
        <v>0</v>
      </c>
      <c r="B10" s="676">
        <f>'2- Export SMIS'!F3</f>
        <v>0</v>
      </c>
      <c r="C10" s="676">
        <f>'2- Export SMIS'!G3</f>
        <v>0</v>
      </c>
      <c r="D10" s="676">
        <f>'2- Export SMIS'!H3</f>
        <v>0</v>
      </c>
      <c r="E10" s="677">
        <f t="shared" ref="E10:E57" si="3">F10+N10</f>
        <v>0</v>
      </c>
      <c r="F10" s="677">
        <f>'2- Export SMIS'!S3</f>
        <v>0</v>
      </c>
      <c r="G10" s="677">
        <f>'2- Export SMIS'!AE3</f>
        <v>0</v>
      </c>
      <c r="H10" s="677">
        <f>'2- Export SMIS'!Y3</f>
        <v>0</v>
      </c>
      <c r="I10" s="678" t="e">
        <f t="shared" si="0"/>
        <v>#DIV/0!</v>
      </c>
      <c r="J10" s="677">
        <f>'2- Export SMIS'!AK3</f>
        <v>0</v>
      </c>
      <c r="K10" s="678" t="e">
        <f t="shared" ref="K10:K57" si="4">J10/F10</f>
        <v>#DIV/0!</v>
      </c>
      <c r="L10" s="677">
        <f>'2- Export SMIS'!AB3</f>
        <v>0</v>
      </c>
      <c r="M10" s="679" t="e">
        <f t="shared" ref="M10:M57" si="5">SUM(L10*100%)/F10</f>
        <v>#DIV/0!</v>
      </c>
      <c r="N10" s="677">
        <f>'2- Export SMIS'!V3+'2- Export SMIS'!W3</f>
        <v>0</v>
      </c>
      <c r="O10" s="1" t="e">
        <f>'[2]3- Export SMIS'!#REF!</f>
        <v>#REF!</v>
      </c>
    </row>
    <row r="11" spans="1:15" x14ac:dyDescent="0.2">
      <c r="A11" s="676">
        <f>'2- Export SMIS'!E4</f>
        <v>0</v>
      </c>
      <c r="B11" s="676">
        <f>'2- Export SMIS'!F4</f>
        <v>0</v>
      </c>
      <c r="C11" s="676">
        <f>'2- Export SMIS'!G4</f>
        <v>0</v>
      </c>
      <c r="D11" s="676">
        <f>'2- Export SMIS'!H4</f>
        <v>0</v>
      </c>
      <c r="E11" s="677">
        <f t="shared" si="3"/>
        <v>0</v>
      </c>
      <c r="F11" s="677">
        <f>'2- Export SMIS'!S4</f>
        <v>0</v>
      </c>
      <c r="G11" s="677">
        <f>'2- Export SMIS'!AE4</f>
        <v>0</v>
      </c>
      <c r="H11" s="677">
        <f>'2- Export SMIS'!Y4</f>
        <v>0</v>
      </c>
      <c r="I11" s="678" t="e">
        <f t="shared" si="0"/>
        <v>#DIV/0!</v>
      </c>
      <c r="J11" s="677">
        <f>'2- Export SMIS'!AK4</f>
        <v>0</v>
      </c>
      <c r="K11" s="678" t="e">
        <f t="shared" si="4"/>
        <v>#DIV/0!</v>
      </c>
      <c r="L11" s="677">
        <f>'2- Export SMIS'!AB4</f>
        <v>0</v>
      </c>
      <c r="M11" s="679" t="e">
        <f t="shared" si="5"/>
        <v>#DIV/0!</v>
      </c>
      <c r="N11" s="677">
        <f>'2- Export SMIS'!V4+'2- Export SMIS'!W4</f>
        <v>0</v>
      </c>
      <c r="O11" s="1" t="e">
        <f>'[2]3- Export SMIS'!#REF!</f>
        <v>#REF!</v>
      </c>
    </row>
    <row r="12" spans="1:15" x14ac:dyDescent="0.2">
      <c r="A12" s="676">
        <f>'2- Export SMIS'!E5</f>
        <v>0</v>
      </c>
      <c r="B12" s="676">
        <f>'2- Export SMIS'!F5</f>
        <v>0</v>
      </c>
      <c r="C12" s="676">
        <f>'2- Export SMIS'!G5</f>
        <v>0</v>
      </c>
      <c r="D12" s="676">
        <f>'2- Export SMIS'!H5</f>
        <v>0</v>
      </c>
      <c r="E12" s="677">
        <f t="shared" si="3"/>
        <v>0</v>
      </c>
      <c r="F12" s="677">
        <f>'2- Export SMIS'!S5</f>
        <v>0</v>
      </c>
      <c r="G12" s="677">
        <f>'2- Export SMIS'!AE5</f>
        <v>0</v>
      </c>
      <c r="H12" s="677">
        <f>'2- Export SMIS'!Y5</f>
        <v>0</v>
      </c>
      <c r="I12" s="678" t="e">
        <f t="shared" si="0"/>
        <v>#DIV/0!</v>
      </c>
      <c r="J12" s="677">
        <f>'2- Export SMIS'!AK5</f>
        <v>0</v>
      </c>
      <c r="K12" s="678" t="e">
        <f t="shared" si="4"/>
        <v>#DIV/0!</v>
      </c>
      <c r="L12" s="677">
        <f>'2- Export SMIS'!AB5</f>
        <v>0</v>
      </c>
      <c r="M12" s="679" t="e">
        <f t="shared" si="5"/>
        <v>#DIV/0!</v>
      </c>
      <c r="N12" s="677">
        <f>'2- Export SMIS'!V5+'2- Export SMIS'!W5</f>
        <v>0</v>
      </c>
      <c r="O12" s="1" t="e">
        <f>'[2]3- Export SMIS'!#REF!</f>
        <v>#REF!</v>
      </c>
    </row>
    <row r="13" spans="1:15" x14ac:dyDescent="0.2">
      <c r="A13" s="676">
        <f>'2- Export SMIS'!E6</f>
        <v>0</v>
      </c>
      <c r="B13" s="676">
        <f>'2- Export SMIS'!F6</f>
        <v>0</v>
      </c>
      <c r="C13" s="676">
        <f>'2- Export SMIS'!G6</f>
        <v>0</v>
      </c>
      <c r="D13" s="676">
        <f>'2- Export SMIS'!H6</f>
        <v>0</v>
      </c>
      <c r="E13" s="677">
        <f t="shared" si="3"/>
        <v>0</v>
      </c>
      <c r="F13" s="677">
        <f>'2- Export SMIS'!S6</f>
        <v>0</v>
      </c>
      <c r="G13" s="677">
        <f>'2- Export SMIS'!AE6</f>
        <v>0</v>
      </c>
      <c r="H13" s="677">
        <f>'2- Export SMIS'!Y6</f>
        <v>0</v>
      </c>
      <c r="I13" s="678" t="e">
        <f t="shared" si="0"/>
        <v>#DIV/0!</v>
      </c>
      <c r="J13" s="677">
        <f>'2- Export SMIS'!AK6</f>
        <v>0</v>
      </c>
      <c r="K13" s="678" t="e">
        <f t="shared" si="4"/>
        <v>#DIV/0!</v>
      </c>
      <c r="L13" s="677">
        <f>'2- Export SMIS'!AB6</f>
        <v>0</v>
      </c>
      <c r="M13" s="679" t="e">
        <f t="shared" si="5"/>
        <v>#DIV/0!</v>
      </c>
      <c r="N13" s="677">
        <f>'2- Export SMIS'!V6+'2- Export SMIS'!W6</f>
        <v>0</v>
      </c>
      <c r="O13" s="1" t="e">
        <f>'[2]3- Export SMIS'!#REF!</f>
        <v>#REF!</v>
      </c>
    </row>
    <row r="14" spans="1:15" x14ac:dyDescent="0.2">
      <c r="A14" s="676">
        <f>'2- Export SMIS'!E7</f>
        <v>0</v>
      </c>
      <c r="B14" s="676">
        <f>'2- Export SMIS'!F7</f>
        <v>0</v>
      </c>
      <c r="C14" s="676">
        <f>'2- Export SMIS'!G7</f>
        <v>0</v>
      </c>
      <c r="D14" s="676">
        <f>'2- Export SMIS'!H7</f>
        <v>0</v>
      </c>
      <c r="E14" s="677">
        <f t="shared" si="3"/>
        <v>0</v>
      </c>
      <c r="F14" s="677">
        <f>'2- Export SMIS'!S7</f>
        <v>0</v>
      </c>
      <c r="G14" s="677">
        <f>'2- Export SMIS'!AE7</f>
        <v>0</v>
      </c>
      <c r="H14" s="677">
        <f>'2- Export SMIS'!Y7</f>
        <v>0</v>
      </c>
      <c r="I14" s="678" t="e">
        <f t="shared" si="0"/>
        <v>#DIV/0!</v>
      </c>
      <c r="J14" s="677">
        <f>'2- Export SMIS'!AK7</f>
        <v>0</v>
      </c>
      <c r="K14" s="678" t="e">
        <f t="shared" si="4"/>
        <v>#DIV/0!</v>
      </c>
      <c r="L14" s="677">
        <f>'2- Export SMIS'!AB7</f>
        <v>0</v>
      </c>
      <c r="M14" s="679" t="e">
        <f t="shared" si="5"/>
        <v>#DIV/0!</v>
      </c>
      <c r="N14" s="677">
        <f>'2- Export SMIS'!V7+'2- Export SMIS'!W7</f>
        <v>0</v>
      </c>
    </row>
    <row r="15" spans="1:15" x14ac:dyDescent="0.2">
      <c r="A15" s="676">
        <f>'2- Export SMIS'!E8</f>
        <v>0</v>
      </c>
      <c r="B15" s="676">
        <f>'2- Export SMIS'!F8</f>
        <v>0</v>
      </c>
      <c r="C15" s="676">
        <f>'2- Export SMIS'!G8</f>
        <v>0</v>
      </c>
      <c r="D15" s="676">
        <f>'2- Export SMIS'!H8</f>
        <v>0</v>
      </c>
      <c r="E15" s="677">
        <f t="shared" si="3"/>
        <v>0</v>
      </c>
      <c r="F15" s="677">
        <f>'2- Export SMIS'!S8</f>
        <v>0</v>
      </c>
      <c r="G15" s="677">
        <f>'2- Export SMIS'!AE8</f>
        <v>0</v>
      </c>
      <c r="H15" s="677">
        <f>'2- Export SMIS'!Y8</f>
        <v>0</v>
      </c>
      <c r="I15" s="678" t="e">
        <f t="shared" si="0"/>
        <v>#DIV/0!</v>
      </c>
      <c r="J15" s="677">
        <f>'2- Export SMIS'!AK8</f>
        <v>0</v>
      </c>
      <c r="K15" s="678" t="e">
        <f t="shared" si="4"/>
        <v>#DIV/0!</v>
      </c>
      <c r="L15" s="677">
        <f>'2- Export SMIS'!AB8</f>
        <v>0</v>
      </c>
      <c r="M15" s="679" t="e">
        <f t="shared" si="5"/>
        <v>#DIV/0!</v>
      </c>
      <c r="N15" s="677">
        <f>'2- Export SMIS'!V8+'2- Export SMIS'!W8</f>
        <v>0</v>
      </c>
    </row>
    <row r="16" spans="1:15" x14ac:dyDescent="0.2">
      <c r="A16" s="676">
        <f>'2- Export SMIS'!E9</f>
        <v>0</v>
      </c>
      <c r="B16" s="676">
        <f>'2- Export SMIS'!F9</f>
        <v>0</v>
      </c>
      <c r="C16" s="676">
        <f>'2- Export SMIS'!G9</f>
        <v>0</v>
      </c>
      <c r="D16" s="676">
        <f>'2- Export SMIS'!H9</f>
        <v>0</v>
      </c>
      <c r="E16" s="677">
        <f t="shared" si="3"/>
        <v>0</v>
      </c>
      <c r="F16" s="677">
        <f>'2- Export SMIS'!S9</f>
        <v>0</v>
      </c>
      <c r="G16" s="677">
        <f>'2- Export SMIS'!AE9</f>
        <v>0</v>
      </c>
      <c r="H16" s="677">
        <f>'2- Export SMIS'!Y9</f>
        <v>0</v>
      </c>
      <c r="I16" s="678" t="e">
        <f t="shared" si="0"/>
        <v>#DIV/0!</v>
      </c>
      <c r="J16" s="677">
        <f>'2- Export SMIS'!AK9</f>
        <v>0</v>
      </c>
      <c r="K16" s="678" t="e">
        <f t="shared" si="4"/>
        <v>#DIV/0!</v>
      </c>
      <c r="L16" s="677">
        <f>'2- Export SMIS'!AB9</f>
        <v>0</v>
      </c>
      <c r="M16" s="679" t="e">
        <f t="shared" si="5"/>
        <v>#DIV/0!</v>
      </c>
      <c r="N16" s="677">
        <f>'2- Export SMIS'!V9+'2- Export SMIS'!W9</f>
        <v>0</v>
      </c>
    </row>
    <row r="17" spans="1:15" x14ac:dyDescent="0.2">
      <c r="A17" s="676">
        <f>'2- Export SMIS'!E10</f>
        <v>0</v>
      </c>
      <c r="B17" s="676">
        <f>'2- Export SMIS'!F10</f>
        <v>0</v>
      </c>
      <c r="C17" s="676">
        <f>'2- Export SMIS'!G10</f>
        <v>0</v>
      </c>
      <c r="D17" s="676">
        <f>'2- Export SMIS'!H10</f>
        <v>0</v>
      </c>
      <c r="E17" s="677">
        <f t="shared" si="3"/>
        <v>0</v>
      </c>
      <c r="F17" s="677">
        <f>'2- Export SMIS'!S10</f>
        <v>0</v>
      </c>
      <c r="G17" s="677">
        <f>'2- Export SMIS'!AE10</f>
        <v>0</v>
      </c>
      <c r="H17" s="677">
        <f>'2- Export SMIS'!Y10</f>
        <v>0</v>
      </c>
      <c r="I17" s="678" t="e">
        <f t="shared" si="0"/>
        <v>#DIV/0!</v>
      </c>
      <c r="J17" s="677">
        <f>'2- Export SMIS'!AK10</f>
        <v>0</v>
      </c>
      <c r="K17" s="678" t="e">
        <f t="shared" si="4"/>
        <v>#DIV/0!</v>
      </c>
      <c r="L17" s="677">
        <f>'2- Export SMIS'!AB10</f>
        <v>0</v>
      </c>
      <c r="M17" s="679" t="e">
        <f t="shared" si="5"/>
        <v>#DIV/0!</v>
      </c>
      <c r="N17" s="677">
        <f>'2- Export SMIS'!V10+'2- Export SMIS'!W10</f>
        <v>0</v>
      </c>
    </row>
    <row r="18" spans="1:15" x14ac:dyDescent="0.2">
      <c r="A18" s="676">
        <f>'2- Export SMIS'!E11</f>
        <v>0</v>
      </c>
      <c r="B18" s="676">
        <f>'2- Export SMIS'!F11</f>
        <v>0</v>
      </c>
      <c r="C18" s="676">
        <f>'2- Export SMIS'!G11</f>
        <v>0</v>
      </c>
      <c r="D18" s="676">
        <f>'2- Export SMIS'!H11</f>
        <v>0</v>
      </c>
      <c r="E18" s="677">
        <f t="shared" si="3"/>
        <v>0</v>
      </c>
      <c r="F18" s="677">
        <f>'2- Export SMIS'!S11</f>
        <v>0</v>
      </c>
      <c r="G18" s="677">
        <f>'2- Export SMIS'!AE11</f>
        <v>0</v>
      </c>
      <c r="H18" s="677">
        <f>'2- Export SMIS'!Y11</f>
        <v>0</v>
      </c>
      <c r="I18" s="678" t="e">
        <f t="shared" si="0"/>
        <v>#DIV/0!</v>
      </c>
      <c r="J18" s="677">
        <f>'2- Export SMIS'!AK11</f>
        <v>0</v>
      </c>
      <c r="K18" s="678" t="e">
        <f t="shared" si="4"/>
        <v>#DIV/0!</v>
      </c>
      <c r="L18" s="677">
        <f>'2- Export SMIS'!AB11</f>
        <v>0</v>
      </c>
      <c r="M18" s="679" t="e">
        <f t="shared" si="5"/>
        <v>#DIV/0!</v>
      </c>
      <c r="N18" s="677">
        <f>'2- Export SMIS'!V11+'2- Export SMIS'!W11</f>
        <v>0</v>
      </c>
    </row>
    <row r="19" spans="1:15" x14ac:dyDescent="0.2">
      <c r="A19" s="676">
        <f>'2- Export SMIS'!E12</f>
        <v>0</v>
      </c>
      <c r="B19" s="676">
        <f>'2- Export SMIS'!F12</f>
        <v>0</v>
      </c>
      <c r="C19" s="676">
        <f>'2- Export SMIS'!G12</f>
        <v>0</v>
      </c>
      <c r="D19" s="676">
        <f>'2- Export SMIS'!H12</f>
        <v>0</v>
      </c>
      <c r="E19" s="677">
        <f t="shared" si="3"/>
        <v>0</v>
      </c>
      <c r="F19" s="677">
        <f>'2- Export SMIS'!S12</f>
        <v>0</v>
      </c>
      <c r="G19" s="677">
        <f>'2- Export SMIS'!AE12</f>
        <v>0</v>
      </c>
      <c r="H19" s="677">
        <f>'2- Export SMIS'!Y12</f>
        <v>0</v>
      </c>
      <c r="I19" s="678" t="e">
        <f t="shared" si="0"/>
        <v>#DIV/0!</v>
      </c>
      <c r="J19" s="677">
        <f>'2- Export SMIS'!AK12</f>
        <v>0</v>
      </c>
      <c r="K19" s="678" t="e">
        <f t="shared" si="4"/>
        <v>#DIV/0!</v>
      </c>
      <c r="L19" s="677">
        <f>'2- Export SMIS'!AB12</f>
        <v>0</v>
      </c>
      <c r="M19" s="679" t="e">
        <f t="shared" si="5"/>
        <v>#DIV/0!</v>
      </c>
      <c r="N19" s="677">
        <f>'2- Export SMIS'!V12+'2- Export SMIS'!W12</f>
        <v>0</v>
      </c>
      <c r="O19" s="1" t="e">
        <f>'[2]3- Export SMIS'!#REF!</f>
        <v>#REF!</v>
      </c>
    </row>
    <row r="20" spans="1:15" x14ac:dyDescent="0.2">
      <c r="A20" s="676">
        <f>'2- Export SMIS'!E13</f>
        <v>0</v>
      </c>
      <c r="B20" s="676">
        <f>'2- Export SMIS'!F13</f>
        <v>0</v>
      </c>
      <c r="C20" s="676">
        <f>'2- Export SMIS'!G13</f>
        <v>0</v>
      </c>
      <c r="D20" s="676">
        <f>'2- Export SMIS'!H13</f>
        <v>0</v>
      </c>
      <c r="E20" s="677">
        <f t="shared" si="3"/>
        <v>0</v>
      </c>
      <c r="F20" s="677">
        <f>'2- Export SMIS'!S13</f>
        <v>0</v>
      </c>
      <c r="G20" s="677">
        <f>'2- Export SMIS'!AE13</f>
        <v>0</v>
      </c>
      <c r="H20" s="677">
        <f>'2- Export SMIS'!Y13</f>
        <v>0</v>
      </c>
      <c r="I20" s="678" t="e">
        <f t="shared" si="0"/>
        <v>#DIV/0!</v>
      </c>
      <c r="J20" s="677">
        <f>'2- Export SMIS'!AK13</f>
        <v>0</v>
      </c>
      <c r="K20" s="678" t="e">
        <f t="shared" si="4"/>
        <v>#DIV/0!</v>
      </c>
      <c r="L20" s="677">
        <f>'2- Export SMIS'!AB13</f>
        <v>0</v>
      </c>
      <c r="M20" s="679" t="e">
        <f t="shared" si="5"/>
        <v>#DIV/0!</v>
      </c>
      <c r="N20" s="677">
        <f>'2- Export SMIS'!V13+'2- Export SMIS'!W13</f>
        <v>0</v>
      </c>
      <c r="O20" s="1" t="e">
        <f>'[2]3- Export SMIS'!#REF!</f>
        <v>#REF!</v>
      </c>
    </row>
    <row r="21" spans="1:15" x14ac:dyDescent="0.2">
      <c r="A21" s="676">
        <f>'2- Export SMIS'!E14</f>
        <v>0</v>
      </c>
      <c r="B21" s="676">
        <f>'2- Export SMIS'!F14</f>
        <v>0</v>
      </c>
      <c r="C21" s="676">
        <f>'2- Export SMIS'!G14</f>
        <v>0</v>
      </c>
      <c r="D21" s="676">
        <f>'2- Export SMIS'!H14</f>
        <v>0</v>
      </c>
      <c r="E21" s="677">
        <f t="shared" si="3"/>
        <v>0</v>
      </c>
      <c r="F21" s="677">
        <f>'2- Export SMIS'!S14</f>
        <v>0</v>
      </c>
      <c r="G21" s="677">
        <f>'2- Export SMIS'!AE14</f>
        <v>0</v>
      </c>
      <c r="H21" s="677">
        <f>'2- Export SMIS'!Y14</f>
        <v>0</v>
      </c>
      <c r="I21" s="678" t="e">
        <f t="shared" si="0"/>
        <v>#DIV/0!</v>
      </c>
      <c r="J21" s="677">
        <f>'2- Export SMIS'!AK14</f>
        <v>0</v>
      </c>
      <c r="K21" s="678" t="e">
        <f t="shared" si="4"/>
        <v>#DIV/0!</v>
      </c>
      <c r="L21" s="677">
        <f>'2- Export SMIS'!AB14</f>
        <v>0</v>
      </c>
      <c r="M21" s="679" t="e">
        <f t="shared" si="5"/>
        <v>#DIV/0!</v>
      </c>
      <c r="N21" s="677">
        <f>'2- Export SMIS'!V14+'2- Export SMIS'!W14</f>
        <v>0</v>
      </c>
      <c r="O21" s="1" t="e">
        <f>'[2]3- Export SMIS'!#REF!</f>
        <v>#REF!</v>
      </c>
    </row>
    <row r="22" spans="1:15" x14ac:dyDescent="0.2">
      <c r="A22" s="676">
        <f>'2- Export SMIS'!E15</f>
        <v>0</v>
      </c>
      <c r="B22" s="676">
        <f>'2- Export SMIS'!F15</f>
        <v>0</v>
      </c>
      <c r="C22" s="676">
        <f>'2- Export SMIS'!G15</f>
        <v>0</v>
      </c>
      <c r="D22" s="676">
        <f>'2- Export SMIS'!H15</f>
        <v>0</v>
      </c>
      <c r="E22" s="677">
        <f t="shared" si="3"/>
        <v>0</v>
      </c>
      <c r="F22" s="677">
        <f>'2- Export SMIS'!S15</f>
        <v>0</v>
      </c>
      <c r="G22" s="677">
        <f>'2- Export SMIS'!AE15</f>
        <v>0</v>
      </c>
      <c r="H22" s="677">
        <f>'2- Export SMIS'!Y15</f>
        <v>0</v>
      </c>
      <c r="I22" s="678" t="e">
        <f t="shared" si="0"/>
        <v>#DIV/0!</v>
      </c>
      <c r="J22" s="677">
        <f>'2- Export SMIS'!AK15</f>
        <v>0</v>
      </c>
      <c r="K22" s="678" t="e">
        <f t="shared" si="4"/>
        <v>#DIV/0!</v>
      </c>
      <c r="L22" s="677">
        <f>'2- Export SMIS'!AB15</f>
        <v>0</v>
      </c>
      <c r="M22" s="679" t="e">
        <f t="shared" si="5"/>
        <v>#DIV/0!</v>
      </c>
      <c r="N22" s="677">
        <f>'2- Export SMIS'!V15+'2- Export SMIS'!W15</f>
        <v>0</v>
      </c>
      <c r="O22" s="1" t="e">
        <f>'[2]3- Export SMIS'!#REF!</f>
        <v>#REF!</v>
      </c>
    </row>
    <row r="23" spans="1:15" x14ac:dyDescent="0.2">
      <c r="A23" s="676">
        <f>'2- Export SMIS'!E16</f>
        <v>0</v>
      </c>
      <c r="B23" s="676">
        <f>'2- Export SMIS'!F16</f>
        <v>0</v>
      </c>
      <c r="C23" s="676">
        <f>'2- Export SMIS'!G16</f>
        <v>0</v>
      </c>
      <c r="D23" s="676">
        <f>'2- Export SMIS'!H16</f>
        <v>0</v>
      </c>
      <c r="E23" s="677">
        <f t="shared" si="3"/>
        <v>0</v>
      </c>
      <c r="F23" s="677">
        <f>'2- Export SMIS'!S16</f>
        <v>0</v>
      </c>
      <c r="G23" s="677">
        <f>'2- Export SMIS'!AE16</f>
        <v>0</v>
      </c>
      <c r="H23" s="677">
        <f>'2- Export SMIS'!Y16</f>
        <v>0</v>
      </c>
      <c r="I23" s="678" t="e">
        <f t="shared" si="0"/>
        <v>#DIV/0!</v>
      </c>
      <c r="J23" s="677">
        <f>'2- Export SMIS'!AK16</f>
        <v>0</v>
      </c>
      <c r="K23" s="678" t="e">
        <f t="shared" si="4"/>
        <v>#DIV/0!</v>
      </c>
      <c r="L23" s="677">
        <f>'2- Export SMIS'!AB16</f>
        <v>0</v>
      </c>
      <c r="M23" s="679" t="e">
        <f t="shared" si="5"/>
        <v>#DIV/0!</v>
      </c>
      <c r="N23" s="677">
        <f>'2- Export SMIS'!V16+'2- Export SMIS'!W16</f>
        <v>0</v>
      </c>
      <c r="O23" s="1" t="e">
        <f>'[2]3- Export SMIS'!#REF!</f>
        <v>#REF!</v>
      </c>
    </row>
    <row r="24" spans="1:15" x14ac:dyDescent="0.2">
      <c r="A24" s="676">
        <f>'2- Export SMIS'!E17</f>
        <v>0</v>
      </c>
      <c r="B24" s="676">
        <f>'2- Export SMIS'!F17</f>
        <v>0</v>
      </c>
      <c r="C24" s="676">
        <f>'2- Export SMIS'!G17</f>
        <v>0</v>
      </c>
      <c r="D24" s="676">
        <f>'2- Export SMIS'!H17</f>
        <v>0</v>
      </c>
      <c r="E24" s="677">
        <f t="shared" si="3"/>
        <v>0</v>
      </c>
      <c r="F24" s="677">
        <f>'2- Export SMIS'!S17</f>
        <v>0</v>
      </c>
      <c r="G24" s="677">
        <f>'2- Export SMIS'!AE17</f>
        <v>0</v>
      </c>
      <c r="H24" s="677">
        <f>'2- Export SMIS'!Y17</f>
        <v>0</v>
      </c>
      <c r="I24" s="678" t="e">
        <f t="shared" si="0"/>
        <v>#DIV/0!</v>
      </c>
      <c r="J24" s="677">
        <f>'2- Export SMIS'!AK17</f>
        <v>0</v>
      </c>
      <c r="K24" s="678" t="e">
        <f t="shared" si="4"/>
        <v>#DIV/0!</v>
      </c>
      <c r="L24" s="677">
        <f>'2- Export SMIS'!AB17</f>
        <v>0</v>
      </c>
      <c r="M24" s="679" t="e">
        <f t="shared" si="5"/>
        <v>#DIV/0!</v>
      </c>
      <c r="N24" s="677">
        <f>'2- Export SMIS'!V17+'2- Export SMIS'!W17</f>
        <v>0</v>
      </c>
      <c r="O24" s="1" t="e">
        <f>'[2]3- Export SMIS'!#REF!</f>
        <v>#REF!</v>
      </c>
    </row>
    <row r="25" spans="1:15" x14ac:dyDescent="0.2">
      <c r="A25" s="676">
        <f>'2- Export SMIS'!E18</f>
        <v>0</v>
      </c>
      <c r="B25" s="676">
        <f>'2- Export SMIS'!F18</f>
        <v>0</v>
      </c>
      <c r="C25" s="676">
        <f>'2- Export SMIS'!G18</f>
        <v>0</v>
      </c>
      <c r="D25" s="676">
        <f>'2- Export SMIS'!H18</f>
        <v>0</v>
      </c>
      <c r="E25" s="677">
        <f t="shared" si="3"/>
        <v>0</v>
      </c>
      <c r="F25" s="677">
        <f>'2- Export SMIS'!S18</f>
        <v>0</v>
      </c>
      <c r="G25" s="677">
        <f>'2- Export SMIS'!AE18</f>
        <v>0</v>
      </c>
      <c r="H25" s="677">
        <f>'2- Export SMIS'!Y18</f>
        <v>0</v>
      </c>
      <c r="I25" s="678" t="e">
        <f t="shared" si="0"/>
        <v>#DIV/0!</v>
      </c>
      <c r="J25" s="677">
        <f>'2- Export SMIS'!AK18</f>
        <v>0</v>
      </c>
      <c r="K25" s="678" t="e">
        <f t="shared" si="4"/>
        <v>#DIV/0!</v>
      </c>
      <c r="L25" s="677">
        <f>'2- Export SMIS'!AB18</f>
        <v>0</v>
      </c>
      <c r="M25" s="679" t="e">
        <f t="shared" si="5"/>
        <v>#DIV/0!</v>
      </c>
      <c r="N25" s="677">
        <f>'2- Export SMIS'!V18+'2- Export SMIS'!W18</f>
        <v>0</v>
      </c>
      <c r="O25" s="1" t="e">
        <f>'[2]3- Export SMIS'!#REF!</f>
        <v>#REF!</v>
      </c>
    </row>
    <row r="26" spans="1:15" x14ac:dyDescent="0.2">
      <c r="A26" s="676">
        <f>'2- Export SMIS'!E19</f>
        <v>0</v>
      </c>
      <c r="B26" s="676">
        <f>'2- Export SMIS'!F19</f>
        <v>0</v>
      </c>
      <c r="C26" s="676">
        <f>'2- Export SMIS'!G19</f>
        <v>0</v>
      </c>
      <c r="D26" s="676">
        <f>'2- Export SMIS'!H19</f>
        <v>0</v>
      </c>
      <c r="E26" s="677">
        <f t="shared" si="3"/>
        <v>0</v>
      </c>
      <c r="F26" s="677">
        <f>'2- Export SMIS'!S19</f>
        <v>0</v>
      </c>
      <c r="G26" s="677">
        <f>'2- Export SMIS'!AE19</f>
        <v>0</v>
      </c>
      <c r="H26" s="677">
        <f>'2- Export SMIS'!Y19</f>
        <v>0</v>
      </c>
      <c r="I26" s="678" t="e">
        <f t="shared" si="0"/>
        <v>#DIV/0!</v>
      </c>
      <c r="J26" s="677">
        <f>'2- Export SMIS'!AK19</f>
        <v>0</v>
      </c>
      <c r="K26" s="678" t="e">
        <f t="shared" si="4"/>
        <v>#DIV/0!</v>
      </c>
      <c r="L26" s="677">
        <f>'2- Export SMIS'!AB19</f>
        <v>0</v>
      </c>
      <c r="M26" s="679" t="e">
        <f t="shared" si="5"/>
        <v>#DIV/0!</v>
      </c>
      <c r="N26" s="677">
        <f>'2- Export SMIS'!V19+'2- Export SMIS'!W19</f>
        <v>0</v>
      </c>
    </row>
    <row r="27" spans="1:15" x14ac:dyDescent="0.2">
      <c r="A27" s="676">
        <f>'2- Export SMIS'!E20</f>
        <v>0</v>
      </c>
      <c r="B27" s="676">
        <f>'2- Export SMIS'!F20</f>
        <v>0</v>
      </c>
      <c r="C27" s="676">
        <f>'2- Export SMIS'!G20</f>
        <v>0</v>
      </c>
      <c r="D27" s="676">
        <f>'2- Export SMIS'!H20</f>
        <v>0</v>
      </c>
      <c r="E27" s="677">
        <f t="shared" si="3"/>
        <v>0</v>
      </c>
      <c r="F27" s="677">
        <f>'2- Export SMIS'!S20</f>
        <v>0</v>
      </c>
      <c r="G27" s="677">
        <f>'2- Export SMIS'!AE20</f>
        <v>0</v>
      </c>
      <c r="H27" s="677">
        <f>'2- Export SMIS'!Y20</f>
        <v>0</v>
      </c>
      <c r="I27" s="678" t="e">
        <f t="shared" si="0"/>
        <v>#DIV/0!</v>
      </c>
      <c r="J27" s="677">
        <f>'2- Export SMIS'!AK20</f>
        <v>0</v>
      </c>
      <c r="K27" s="678" t="e">
        <f t="shared" si="4"/>
        <v>#DIV/0!</v>
      </c>
      <c r="L27" s="677">
        <f>'2- Export SMIS'!AB20</f>
        <v>0</v>
      </c>
      <c r="M27" s="679" t="e">
        <f t="shared" si="5"/>
        <v>#DIV/0!</v>
      </c>
      <c r="N27" s="677">
        <f>'2- Export SMIS'!V20+'2- Export SMIS'!W20</f>
        <v>0</v>
      </c>
      <c r="O27" s="1" t="e">
        <f>'[2]3- Export SMIS'!#REF!</f>
        <v>#REF!</v>
      </c>
    </row>
    <row r="28" spans="1:15" x14ac:dyDescent="0.2">
      <c r="A28" s="676">
        <f>'2- Export SMIS'!E21</f>
        <v>0</v>
      </c>
      <c r="B28" s="676">
        <f>'2- Export SMIS'!F21</f>
        <v>0</v>
      </c>
      <c r="C28" s="676">
        <f>'2- Export SMIS'!G21</f>
        <v>0</v>
      </c>
      <c r="D28" s="676">
        <f>'2- Export SMIS'!H21</f>
        <v>0</v>
      </c>
      <c r="E28" s="677">
        <f t="shared" si="3"/>
        <v>0</v>
      </c>
      <c r="F28" s="677">
        <f>'2- Export SMIS'!S21</f>
        <v>0</v>
      </c>
      <c r="G28" s="677">
        <f>'2- Export SMIS'!AE21</f>
        <v>0</v>
      </c>
      <c r="H28" s="677">
        <f>'2- Export SMIS'!Y21</f>
        <v>0</v>
      </c>
      <c r="I28" s="678" t="e">
        <f t="shared" si="0"/>
        <v>#DIV/0!</v>
      </c>
      <c r="J28" s="677">
        <f>'2- Export SMIS'!AK21</f>
        <v>0</v>
      </c>
      <c r="K28" s="678" t="e">
        <f t="shared" si="4"/>
        <v>#DIV/0!</v>
      </c>
      <c r="L28" s="677">
        <f>'2- Export SMIS'!AB21</f>
        <v>0</v>
      </c>
      <c r="M28" s="679" t="e">
        <f t="shared" si="5"/>
        <v>#DIV/0!</v>
      </c>
      <c r="N28" s="677">
        <f>'2- Export SMIS'!V21+'2- Export SMIS'!W21</f>
        <v>0</v>
      </c>
      <c r="O28" s="1" t="e">
        <f>'[2]3- Export SMIS'!#REF!</f>
        <v>#REF!</v>
      </c>
    </row>
    <row r="29" spans="1:15" x14ac:dyDescent="0.2">
      <c r="A29" s="676">
        <f>'2- Export SMIS'!E22</f>
        <v>0</v>
      </c>
      <c r="B29" s="676">
        <f>'2- Export SMIS'!F22</f>
        <v>0</v>
      </c>
      <c r="C29" s="676">
        <f>'2- Export SMIS'!G22</f>
        <v>0</v>
      </c>
      <c r="D29" s="676">
        <f>'2- Export SMIS'!H22</f>
        <v>0</v>
      </c>
      <c r="E29" s="677">
        <f t="shared" si="3"/>
        <v>0</v>
      </c>
      <c r="F29" s="677">
        <f>'2- Export SMIS'!S22</f>
        <v>0</v>
      </c>
      <c r="G29" s="677">
        <f>'2- Export SMIS'!AE22</f>
        <v>0</v>
      </c>
      <c r="H29" s="677">
        <f>'2- Export SMIS'!Y22</f>
        <v>0</v>
      </c>
      <c r="I29" s="678" t="e">
        <f t="shared" si="0"/>
        <v>#DIV/0!</v>
      </c>
      <c r="J29" s="677">
        <f>'2- Export SMIS'!AK22</f>
        <v>0</v>
      </c>
      <c r="K29" s="678" t="e">
        <f t="shared" si="4"/>
        <v>#DIV/0!</v>
      </c>
      <c r="L29" s="677">
        <f>'2- Export SMIS'!AB22</f>
        <v>0</v>
      </c>
      <c r="M29" s="679" t="e">
        <f t="shared" si="5"/>
        <v>#DIV/0!</v>
      </c>
      <c r="N29" s="677">
        <f>'2- Export SMIS'!V22+'2- Export SMIS'!W22</f>
        <v>0</v>
      </c>
      <c r="O29" s="1" t="e">
        <f>'[2]3- Export SMIS'!#REF!</f>
        <v>#REF!</v>
      </c>
    </row>
    <row r="30" spans="1:15" x14ac:dyDescent="0.2">
      <c r="A30" s="676">
        <f>'2- Export SMIS'!E23</f>
        <v>0</v>
      </c>
      <c r="B30" s="676">
        <f>'2- Export SMIS'!F23</f>
        <v>0</v>
      </c>
      <c r="C30" s="676">
        <f>'2- Export SMIS'!G23</f>
        <v>0</v>
      </c>
      <c r="D30" s="676">
        <f>'2- Export SMIS'!H23</f>
        <v>0</v>
      </c>
      <c r="E30" s="677">
        <f t="shared" si="3"/>
        <v>0</v>
      </c>
      <c r="F30" s="677">
        <f>'2- Export SMIS'!S23</f>
        <v>0</v>
      </c>
      <c r="G30" s="677">
        <f>'2- Export SMIS'!AE23</f>
        <v>0</v>
      </c>
      <c r="H30" s="677">
        <f>'2- Export SMIS'!Y23</f>
        <v>0</v>
      </c>
      <c r="I30" s="678" t="e">
        <f t="shared" si="0"/>
        <v>#DIV/0!</v>
      </c>
      <c r="J30" s="677">
        <f>'2- Export SMIS'!AK23</f>
        <v>0</v>
      </c>
      <c r="K30" s="678" t="e">
        <f t="shared" si="4"/>
        <v>#DIV/0!</v>
      </c>
      <c r="L30" s="677">
        <f>'2- Export SMIS'!AB23</f>
        <v>0</v>
      </c>
      <c r="M30" s="679" t="e">
        <f t="shared" si="5"/>
        <v>#DIV/0!</v>
      </c>
      <c r="N30" s="677">
        <f>'2- Export SMIS'!V23+'2- Export SMIS'!W23</f>
        <v>0</v>
      </c>
      <c r="O30" s="1" t="e">
        <f>'[2]3- Export SMIS'!#REF!</f>
        <v>#REF!</v>
      </c>
    </row>
    <row r="31" spans="1:15" x14ac:dyDescent="0.2">
      <c r="A31" s="676">
        <f>'2- Export SMIS'!E24</f>
        <v>0</v>
      </c>
      <c r="B31" s="676">
        <f>'2- Export SMIS'!F24</f>
        <v>0</v>
      </c>
      <c r="C31" s="676">
        <f>'2- Export SMIS'!G24</f>
        <v>0</v>
      </c>
      <c r="D31" s="676">
        <f>'2- Export SMIS'!H24</f>
        <v>0</v>
      </c>
      <c r="E31" s="677">
        <f t="shared" si="3"/>
        <v>0</v>
      </c>
      <c r="F31" s="677">
        <f>'2- Export SMIS'!S24</f>
        <v>0</v>
      </c>
      <c r="G31" s="677">
        <f>'2- Export SMIS'!AE24</f>
        <v>0</v>
      </c>
      <c r="H31" s="677">
        <f>'2- Export SMIS'!Y24</f>
        <v>0</v>
      </c>
      <c r="I31" s="678" t="e">
        <f t="shared" si="0"/>
        <v>#DIV/0!</v>
      </c>
      <c r="J31" s="677">
        <f>'2- Export SMIS'!AK24</f>
        <v>0</v>
      </c>
      <c r="K31" s="678" t="e">
        <f t="shared" si="4"/>
        <v>#DIV/0!</v>
      </c>
      <c r="L31" s="677">
        <f>'2- Export SMIS'!AB24</f>
        <v>0</v>
      </c>
      <c r="M31" s="679" t="e">
        <f t="shared" si="5"/>
        <v>#DIV/0!</v>
      </c>
      <c r="N31" s="677">
        <f>'2- Export SMIS'!V24+'2- Export SMIS'!W24</f>
        <v>0</v>
      </c>
      <c r="O31" s="1" t="e">
        <f>'[2]3- Export SMIS'!#REF!</f>
        <v>#REF!</v>
      </c>
    </row>
    <row r="32" spans="1:15" x14ac:dyDescent="0.2">
      <c r="A32" s="676">
        <f>'2- Export SMIS'!E25</f>
        <v>0</v>
      </c>
      <c r="B32" s="676">
        <f>'2- Export SMIS'!F25</f>
        <v>0</v>
      </c>
      <c r="C32" s="676">
        <f>'2- Export SMIS'!G25</f>
        <v>0</v>
      </c>
      <c r="D32" s="676">
        <f>'2- Export SMIS'!H25</f>
        <v>0</v>
      </c>
      <c r="E32" s="677">
        <f t="shared" si="3"/>
        <v>0</v>
      </c>
      <c r="F32" s="677">
        <f>'2- Export SMIS'!S25</f>
        <v>0</v>
      </c>
      <c r="G32" s="677">
        <f>'2- Export SMIS'!AE25</f>
        <v>0</v>
      </c>
      <c r="H32" s="677">
        <f>'2- Export SMIS'!Y25</f>
        <v>0</v>
      </c>
      <c r="I32" s="678" t="e">
        <f t="shared" si="0"/>
        <v>#DIV/0!</v>
      </c>
      <c r="J32" s="677">
        <f>'2- Export SMIS'!AK25</f>
        <v>0</v>
      </c>
      <c r="K32" s="678" t="e">
        <f t="shared" si="4"/>
        <v>#DIV/0!</v>
      </c>
      <c r="L32" s="677">
        <f>'2- Export SMIS'!AB25</f>
        <v>0</v>
      </c>
      <c r="M32" s="679" t="e">
        <f t="shared" si="5"/>
        <v>#DIV/0!</v>
      </c>
      <c r="N32" s="677">
        <f>'2- Export SMIS'!V25+'2- Export SMIS'!W25</f>
        <v>0</v>
      </c>
      <c r="O32" s="1" t="e">
        <f>'[2]3- Export SMIS'!#REF!</f>
        <v>#REF!</v>
      </c>
    </row>
    <row r="33" spans="1:15" x14ac:dyDescent="0.2">
      <c r="A33" s="676">
        <f>'2- Export SMIS'!E26</f>
        <v>0</v>
      </c>
      <c r="B33" s="676">
        <f>'2- Export SMIS'!F26</f>
        <v>0</v>
      </c>
      <c r="C33" s="676">
        <f>'2- Export SMIS'!G26</f>
        <v>0</v>
      </c>
      <c r="D33" s="676">
        <f>'2- Export SMIS'!H26</f>
        <v>0</v>
      </c>
      <c r="E33" s="677">
        <f t="shared" si="3"/>
        <v>0</v>
      </c>
      <c r="F33" s="677">
        <f>'2- Export SMIS'!S26</f>
        <v>0</v>
      </c>
      <c r="G33" s="677">
        <f>'2- Export SMIS'!AE26</f>
        <v>0</v>
      </c>
      <c r="H33" s="677">
        <f>'2- Export SMIS'!Y26</f>
        <v>0</v>
      </c>
      <c r="I33" s="678" t="e">
        <f t="shared" si="0"/>
        <v>#DIV/0!</v>
      </c>
      <c r="J33" s="677">
        <f>'2- Export SMIS'!AK26</f>
        <v>0</v>
      </c>
      <c r="K33" s="678" t="e">
        <f t="shared" si="4"/>
        <v>#DIV/0!</v>
      </c>
      <c r="L33" s="677">
        <f>'2- Export SMIS'!AB26</f>
        <v>0</v>
      </c>
      <c r="M33" s="679" t="e">
        <f t="shared" si="5"/>
        <v>#DIV/0!</v>
      </c>
      <c r="N33" s="677">
        <f>'2- Export SMIS'!V26+'2- Export SMIS'!W26</f>
        <v>0</v>
      </c>
      <c r="O33" s="1" t="e">
        <f>'[2]3- Export SMIS'!#REF!</f>
        <v>#REF!</v>
      </c>
    </row>
    <row r="34" spans="1:15" x14ac:dyDescent="0.2">
      <c r="A34" s="676">
        <f>'2- Export SMIS'!E27</f>
        <v>0</v>
      </c>
      <c r="B34" s="676">
        <f>'2- Export SMIS'!F27</f>
        <v>0</v>
      </c>
      <c r="C34" s="676">
        <f>'2- Export SMIS'!G27</f>
        <v>0</v>
      </c>
      <c r="D34" s="676">
        <f>'2- Export SMIS'!H27</f>
        <v>0</v>
      </c>
      <c r="E34" s="677">
        <f t="shared" si="3"/>
        <v>0</v>
      </c>
      <c r="F34" s="677">
        <f>'2- Export SMIS'!S27</f>
        <v>0</v>
      </c>
      <c r="G34" s="677">
        <f>'2- Export SMIS'!AE27</f>
        <v>0</v>
      </c>
      <c r="H34" s="677">
        <f>'2- Export SMIS'!Y27</f>
        <v>0</v>
      </c>
      <c r="I34" s="678" t="e">
        <f t="shared" si="0"/>
        <v>#DIV/0!</v>
      </c>
      <c r="J34" s="677">
        <f>'2- Export SMIS'!AK27</f>
        <v>0</v>
      </c>
      <c r="K34" s="678" t="e">
        <f t="shared" si="4"/>
        <v>#DIV/0!</v>
      </c>
      <c r="L34" s="677">
        <f>'2- Export SMIS'!AB27</f>
        <v>0</v>
      </c>
      <c r="M34" s="679" t="e">
        <f t="shared" si="5"/>
        <v>#DIV/0!</v>
      </c>
      <c r="N34" s="677">
        <f>'2- Export SMIS'!V27+'2- Export SMIS'!W27</f>
        <v>0</v>
      </c>
      <c r="O34" s="1" t="e">
        <f>'[2]3- Export SMIS'!#REF!</f>
        <v>#REF!</v>
      </c>
    </row>
    <row r="35" spans="1:15" x14ac:dyDescent="0.2">
      <c r="A35" s="676">
        <f>'2- Export SMIS'!E28</f>
        <v>0</v>
      </c>
      <c r="B35" s="676">
        <f>'2- Export SMIS'!F28</f>
        <v>0</v>
      </c>
      <c r="C35" s="676">
        <f>'2- Export SMIS'!G28</f>
        <v>0</v>
      </c>
      <c r="D35" s="676">
        <f>'2- Export SMIS'!H28</f>
        <v>0</v>
      </c>
      <c r="E35" s="677">
        <f t="shared" si="3"/>
        <v>0</v>
      </c>
      <c r="F35" s="677">
        <f>'2- Export SMIS'!S28</f>
        <v>0</v>
      </c>
      <c r="G35" s="677">
        <f>'2- Export SMIS'!AE28</f>
        <v>0</v>
      </c>
      <c r="H35" s="677">
        <f>'2- Export SMIS'!Y28</f>
        <v>0</v>
      </c>
      <c r="I35" s="678" t="e">
        <f t="shared" si="0"/>
        <v>#DIV/0!</v>
      </c>
      <c r="J35" s="677">
        <f>'2- Export SMIS'!AK28</f>
        <v>0</v>
      </c>
      <c r="K35" s="678" t="e">
        <f t="shared" si="4"/>
        <v>#DIV/0!</v>
      </c>
      <c r="L35" s="677">
        <f>'2- Export SMIS'!AB28</f>
        <v>0</v>
      </c>
      <c r="M35" s="679" t="e">
        <f t="shared" si="5"/>
        <v>#DIV/0!</v>
      </c>
      <c r="N35" s="677">
        <f>'2- Export SMIS'!V28+'2- Export SMIS'!W28</f>
        <v>0</v>
      </c>
      <c r="O35" s="1" t="e">
        <f>'[2]3- Export SMIS'!#REF!</f>
        <v>#REF!</v>
      </c>
    </row>
    <row r="36" spans="1:15" x14ac:dyDescent="0.2">
      <c r="A36" s="676">
        <f>'2- Export SMIS'!E29</f>
        <v>0</v>
      </c>
      <c r="B36" s="676">
        <f>'2- Export SMIS'!F29</f>
        <v>0</v>
      </c>
      <c r="C36" s="676">
        <f>'2- Export SMIS'!G29</f>
        <v>0</v>
      </c>
      <c r="D36" s="676">
        <f>'2- Export SMIS'!H29</f>
        <v>0</v>
      </c>
      <c r="E36" s="677">
        <f t="shared" si="3"/>
        <v>0</v>
      </c>
      <c r="F36" s="677">
        <f>'2- Export SMIS'!S29</f>
        <v>0</v>
      </c>
      <c r="G36" s="677">
        <f>'2- Export SMIS'!AE29</f>
        <v>0</v>
      </c>
      <c r="H36" s="677">
        <f>'2- Export SMIS'!Y29</f>
        <v>0</v>
      </c>
      <c r="I36" s="678" t="e">
        <f t="shared" si="0"/>
        <v>#DIV/0!</v>
      </c>
      <c r="J36" s="677">
        <f>'2- Export SMIS'!AK29</f>
        <v>0</v>
      </c>
      <c r="K36" s="678" t="e">
        <f t="shared" si="4"/>
        <v>#DIV/0!</v>
      </c>
      <c r="L36" s="677">
        <f>'2- Export SMIS'!AB29</f>
        <v>0</v>
      </c>
      <c r="M36" s="679" t="e">
        <f t="shared" si="5"/>
        <v>#DIV/0!</v>
      </c>
      <c r="N36" s="677">
        <f>'2- Export SMIS'!V29+'2- Export SMIS'!W29</f>
        <v>0</v>
      </c>
      <c r="O36" s="1" t="e">
        <f>'[2]3- Export SMIS'!#REF!</f>
        <v>#REF!</v>
      </c>
    </row>
    <row r="37" spans="1:15" x14ac:dyDescent="0.2">
      <c r="A37" s="676">
        <f>'2- Export SMIS'!E30</f>
        <v>0</v>
      </c>
      <c r="B37" s="676">
        <f>'2- Export SMIS'!F30</f>
        <v>0</v>
      </c>
      <c r="C37" s="676">
        <f>'2- Export SMIS'!G30</f>
        <v>0</v>
      </c>
      <c r="D37" s="676">
        <f>'2- Export SMIS'!H30</f>
        <v>0</v>
      </c>
      <c r="E37" s="677">
        <f t="shared" si="3"/>
        <v>0</v>
      </c>
      <c r="F37" s="677">
        <f>'2- Export SMIS'!S30</f>
        <v>0</v>
      </c>
      <c r="G37" s="677">
        <f>'2- Export SMIS'!AE30</f>
        <v>0</v>
      </c>
      <c r="H37" s="677">
        <f>'2- Export SMIS'!Y30</f>
        <v>0</v>
      </c>
      <c r="I37" s="678" t="e">
        <f t="shared" si="0"/>
        <v>#DIV/0!</v>
      </c>
      <c r="J37" s="677">
        <f>'2- Export SMIS'!AK30</f>
        <v>0</v>
      </c>
      <c r="K37" s="678" t="e">
        <f t="shared" si="4"/>
        <v>#DIV/0!</v>
      </c>
      <c r="L37" s="677">
        <f>'2- Export SMIS'!AB30</f>
        <v>0</v>
      </c>
      <c r="M37" s="679" t="e">
        <f t="shared" si="5"/>
        <v>#DIV/0!</v>
      </c>
      <c r="N37" s="677">
        <f>'2- Export SMIS'!V30+'2- Export SMIS'!W30</f>
        <v>0</v>
      </c>
      <c r="O37" s="1" t="str">
        <f>'[2]3- Export SMIS'!K1</f>
        <v>Preţ unitar (fără TVA)</v>
      </c>
    </row>
    <row r="38" spans="1:15" x14ac:dyDescent="0.2">
      <c r="A38" s="676">
        <f>'2- Export SMIS'!E31</f>
        <v>0</v>
      </c>
      <c r="B38" s="676">
        <f>'2- Export SMIS'!F31</f>
        <v>0</v>
      </c>
      <c r="C38" s="676">
        <f>'2- Export SMIS'!G31</f>
        <v>0</v>
      </c>
      <c r="D38" s="676">
        <f>'2- Export SMIS'!H31</f>
        <v>0</v>
      </c>
      <c r="E38" s="677">
        <f t="shared" si="3"/>
        <v>0</v>
      </c>
      <c r="F38" s="677">
        <f>'2- Export SMIS'!S31</f>
        <v>0</v>
      </c>
      <c r="G38" s="677">
        <f>'2- Export SMIS'!AE31</f>
        <v>0</v>
      </c>
      <c r="H38" s="677">
        <f>'2- Export SMIS'!Y31</f>
        <v>0</v>
      </c>
      <c r="I38" s="678" t="e">
        <f t="shared" si="0"/>
        <v>#DIV/0!</v>
      </c>
      <c r="J38" s="677">
        <f>'2- Export SMIS'!AK31</f>
        <v>0</v>
      </c>
      <c r="K38" s="678" t="e">
        <f t="shared" si="4"/>
        <v>#DIV/0!</v>
      </c>
      <c r="L38" s="677">
        <f>'2- Export SMIS'!AB31</f>
        <v>0</v>
      </c>
      <c r="M38" s="679" t="e">
        <f t="shared" si="5"/>
        <v>#DIV/0!</v>
      </c>
      <c r="N38" s="677">
        <f>'2- Export SMIS'!V31+'2- Export SMIS'!W31</f>
        <v>0</v>
      </c>
      <c r="O38" s="1">
        <f>'[2]3- Export SMIS'!K2</f>
        <v>0</v>
      </c>
    </row>
    <row r="39" spans="1:15" x14ac:dyDescent="0.2">
      <c r="A39" s="676">
        <f>'2- Export SMIS'!E32</f>
        <v>0</v>
      </c>
      <c r="B39" s="676">
        <f>'2- Export SMIS'!F32</f>
        <v>0</v>
      </c>
      <c r="C39" s="676">
        <f>'2- Export SMIS'!G32</f>
        <v>0</v>
      </c>
      <c r="D39" s="676">
        <f>'2- Export SMIS'!H32</f>
        <v>0</v>
      </c>
      <c r="E39" s="677">
        <f t="shared" si="3"/>
        <v>0</v>
      </c>
      <c r="F39" s="677">
        <f>'2- Export SMIS'!S32</f>
        <v>0</v>
      </c>
      <c r="G39" s="677">
        <f>'2- Export SMIS'!AE32</f>
        <v>0</v>
      </c>
      <c r="H39" s="677">
        <f>'2- Export SMIS'!Y32</f>
        <v>0</v>
      </c>
      <c r="I39" s="678" t="e">
        <f t="shared" si="0"/>
        <v>#DIV/0!</v>
      </c>
      <c r="J39" s="677">
        <f>'2- Export SMIS'!AK32</f>
        <v>0</v>
      </c>
      <c r="K39" s="678" t="e">
        <f t="shared" si="4"/>
        <v>#DIV/0!</v>
      </c>
      <c r="L39" s="677">
        <f>'2- Export SMIS'!AB32</f>
        <v>0</v>
      </c>
      <c r="M39" s="679" t="e">
        <f t="shared" si="5"/>
        <v>#DIV/0!</v>
      </c>
      <c r="N39" s="677">
        <f>'2- Export SMIS'!V32+'2- Export SMIS'!W32</f>
        <v>0</v>
      </c>
      <c r="O39" s="1">
        <f>'[2]3- Export SMIS'!K3</f>
        <v>0</v>
      </c>
    </row>
    <row r="40" spans="1:15" x14ac:dyDescent="0.2">
      <c r="A40" s="676">
        <f>'2- Export SMIS'!E33</f>
        <v>0</v>
      </c>
      <c r="B40" s="676">
        <f>'2- Export SMIS'!F33</f>
        <v>0</v>
      </c>
      <c r="C40" s="676">
        <f>'2- Export SMIS'!G33</f>
        <v>0</v>
      </c>
      <c r="D40" s="676">
        <f>'2- Export SMIS'!H33</f>
        <v>0</v>
      </c>
      <c r="E40" s="677">
        <f t="shared" si="3"/>
        <v>0</v>
      </c>
      <c r="F40" s="677">
        <f>'2- Export SMIS'!S33</f>
        <v>0</v>
      </c>
      <c r="G40" s="677">
        <f>'2- Export SMIS'!AE33</f>
        <v>0</v>
      </c>
      <c r="H40" s="677">
        <f>'2- Export SMIS'!Y33</f>
        <v>0</v>
      </c>
      <c r="I40" s="678" t="e">
        <f t="shared" si="0"/>
        <v>#DIV/0!</v>
      </c>
      <c r="J40" s="677">
        <f>'2- Export SMIS'!AK33</f>
        <v>0</v>
      </c>
      <c r="K40" s="678" t="e">
        <f t="shared" si="4"/>
        <v>#DIV/0!</v>
      </c>
      <c r="L40" s="677">
        <f>'2- Export SMIS'!AB33</f>
        <v>0</v>
      </c>
      <c r="M40" s="679" t="e">
        <f t="shared" si="5"/>
        <v>#DIV/0!</v>
      </c>
      <c r="N40" s="677">
        <f>'2- Export SMIS'!V33+'2- Export SMIS'!W33</f>
        <v>0</v>
      </c>
      <c r="O40" s="1">
        <f>'[2]3- Export SMIS'!K4</f>
        <v>0</v>
      </c>
    </row>
    <row r="41" spans="1:15" x14ac:dyDescent="0.2">
      <c r="A41" s="676">
        <f>'2- Export SMIS'!E34</f>
        <v>0</v>
      </c>
      <c r="B41" s="676">
        <f>'2- Export SMIS'!F34</f>
        <v>0</v>
      </c>
      <c r="C41" s="676">
        <f>'2- Export SMIS'!G34</f>
        <v>0</v>
      </c>
      <c r="D41" s="676">
        <f>'2- Export SMIS'!H34</f>
        <v>0</v>
      </c>
      <c r="E41" s="677">
        <f t="shared" si="3"/>
        <v>0</v>
      </c>
      <c r="F41" s="677">
        <f>'2- Export SMIS'!S34</f>
        <v>0</v>
      </c>
      <c r="G41" s="677">
        <f>'2- Export SMIS'!AE34</f>
        <v>0</v>
      </c>
      <c r="H41" s="677">
        <f>'2- Export SMIS'!Y34</f>
        <v>0</v>
      </c>
      <c r="I41" s="678" t="e">
        <f t="shared" si="0"/>
        <v>#DIV/0!</v>
      </c>
      <c r="J41" s="677">
        <f>'2- Export SMIS'!AK34</f>
        <v>0</v>
      </c>
      <c r="K41" s="678" t="e">
        <f t="shared" si="4"/>
        <v>#DIV/0!</v>
      </c>
      <c r="L41" s="677">
        <f>'2- Export SMIS'!AB34</f>
        <v>0</v>
      </c>
      <c r="M41" s="679" t="e">
        <f t="shared" si="5"/>
        <v>#DIV/0!</v>
      </c>
      <c r="N41" s="677">
        <f>'2- Export SMIS'!V34+'2- Export SMIS'!W34</f>
        <v>0</v>
      </c>
      <c r="O41" s="1">
        <f>'[2]3- Export SMIS'!K5</f>
        <v>0</v>
      </c>
    </row>
    <row r="42" spans="1:15" x14ac:dyDescent="0.2">
      <c r="A42" s="676">
        <f>'2- Export SMIS'!E35</f>
        <v>0</v>
      </c>
      <c r="B42" s="676">
        <f>'2- Export SMIS'!F35</f>
        <v>0</v>
      </c>
      <c r="C42" s="676">
        <f>'2- Export SMIS'!G35</f>
        <v>0</v>
      </c>
      <c r="D42" s="676">
        <f>'2- Export SMIS'!H35</f>
        <v>0</v>
      </c>
      <c r="E42" s="677">
        <f t="shared" si="3"/>
        <v>0</v>
      </c>
      <c r="F42" s="677">
        <f>'2- Export SMIS'!S35</f>
        <v>0</v>
      </c>
      <c r="G42" s="677">
        <f>'2- Export SMIS'!AE35</f>
        <v>0</v>
      </c>
      <c r="H42" s="677">
        <f>'2- Export SMIS'!Y35</f>
        <v>0</v>
      </c>
      <c r="I42" s="678" t="e">
        <f t="shared" si="0"/>
        <v>#DIV/0!</v>
      </c>
      <c r="J42" s="677">
        <f>'2- Export SMIS'!AK35</f>
        <v>0</v>
      </c>
      <c r="K42" s="678" t="e">
        <f t="shared" si="4"/>
        <v>#DIV/0!</v>
      </c>
      <c r="L42" s="677">
        <f>'2- Export SMIS'!AB35</f>
        <v>0</v>
      </c>
      <c r="M42" s="679" t="e">
        <f t="shared" si="5"/>
        <v>#DIV/0!</v>
      </c>
      <c r="N42" s="677">
        <f>'2- Export SMIS'!V35+'2- Export SMIS'!W35</f>
        <v>0</v>
      </c>
      <c r="O42" s="1">
        <f>'[2]3- Export SMIS'!K6</f>
        <v>0</v>
      </c>
    </row>
    <row r="43" spans="1:15" x14ac:dyDescent="0.2">
      <c r="A43" s="676">
        <f>'2- Export SMIS'!E36</f>
        <v>0</v>
      </c>
      <c r="B43" s="676">
        <f>'2- Export SMIS'!F36</f>
        <v>0</v>
      </c>
      <c r="C43" s="676">
        <f>'2- Export SMIS'!G36</f>
        <v>0</v>
      </c>
      <c r="D43" s="676">
        <f>'2- Export SMIS'!H36</f>
        <v>0</v>
      </c>
      <c r="E43" s="677">
        <f t="shared" si="3"/>
        <v>0</v>
      </c>
      <c r="F43" s="677">
        <f>'2- Export SMIS'!S36</f>
        <v>0</v>
      </c>
      <c r="G43" s="677">
        <f>'2- Export SMIS'!AE36</f>
        <v>0</v>
      </c>
      <c r="H43" s="677">
        <f>'2- Export SMIS'!Y36</f>
        <v>0</v>
      </c>
      <c r="I43" s="678" t="e">
        <f t="shared" si="0"/>
        <v>#DIV/0!</v>
      </c>
      <c r="J43" s="677">
        <f>'2- Export SMIS'!AK36</f>
        <v>0</v>
      </c>
      <c r="K43" s="678" t="e">
        <f t="shared" si="4"/>
        <v>#DIV/0!</v>
      </c>
      <c r="L43" s="677">
        <f>'2- Export SMIS'!AB36</f>
        <v>0</v>
      </c>
      <c r="M43" s="679" t="e">
        <f t="shared" si="5"/>
        <v>#DIV/0!</v>
      </c>
      <c r="N43" s="677">
        <f>'2- Export SMIS'!V36+'2- Export SMIS'!W36</f>
        <v>0</v>
      </c>
      <c r="O43" s="1">
        <f>'[2]3- Export SMIS'!K7</f>
        <v>0</v>
      </c>
    </row>
    <row r="44" spans="1:15" x14ac:dyDescent="0.2">
      <c r="A44" s="676">
        <f>'2- Export SMIS'!E37</f>
        <v>0</v>
      </c>
      <c r="B44" s="676">
        <f>'2- Export SMIS'!F37</f>
        <v>0</v>
      </c>
      <c r="C44" s="676">
        <f>'2- Export SMIS'!G37</f>
        <v>0</v>
      </c>
      <c r="D44" s="676">
        <f>'2- Export SMIS'!H37</f>
        <v>0</v>
      </c>
      <c r="E44" s="677">
        <f t="shared" si="3"/>
        <v>0</v>
      </c>
      <c r="F44" s="677">
        <f>'2- Export SMIS'!S37</f>
        <v>0</v>
      </c>
      <c r="G44" s="677">
        <f>'2- Export SMIS'!AE37</f>
        <v>0</v>
      </c>
      <c r="H44" s="677">
        <f>'2- Export SMIS'!Y37</f>
        <v>0</v>
      </c>
      <c r="I44" s="678" t="e">
        <f t="shared" si="0"/>
        <v>#DIV/0!</v>
      </c>
      <c r="J44" s="677">
        <f>'2- Export SMIS'!AK37</f>
        <v>0</v>
      </c>
      <c r="K44" s="678" t="e">
        <f t="shared" si="4"/>
        <v>#DIV/0!</v>
      </c>
      <c r="L44" s="677">
        <f>'2- Export SMIS'!AB37</f>
        <v>0</v>
      </c>
      <c r="M44" s="679" t="e">
        <f t="shared" si="5"/>
        <v>#DIV/0!</v>
      </c>
      <c r="N44" s="677">
        <f>'2- Export SMIS'!V37+'2- Export SMIS'!W37</f>
        <v>0</v>
      </c>
      <c r="O44" s="1">
        <f>'[2]3- Export SMIS'!K8</f>
        <v>0</v>
      </c>
    </row>
    <row r="45" spans="1:15" x14ac:dyDescent="0.2">
      <c r="A45" s="676">
        <f>'2- Export SMIS'!E38</f>
        <v>0</v>
      </c>
      <c r="B45" s="676">
        <f>'2- Export SMIS'!F38</f>
        <v>0</v>
      </c>
      <c r="C45" s="676">
        <f>'2- Export SMIS'!G38</f>
        <v>0</v>
      </c>
      <c r="D45" s="676">
        <f>'2- Export SMIS'!H38</f>
        <v>0</v>
      </c>
      <c r="E45" s="677">
        <f t="shared" si="3"/>
        <v>0</v>
      </c>
      <c r="F45" s="677">
        <f>'2- Export SMIS'!S38</f>
        <v>0</v>
      </c>
      <c r="G45" s="677">
        <f>'2- Export SMIS'!AE38</f>
        <v>0</v>
      </c>
      <c r="H45" s="677">
        <f>'2- Export SMIS'!Y38</f>
        <v>0</v>
      </c>
      <c r="I45" s="678" t="e">
        <f t="shared" si="0"/>
        <v>#DIV/0!</v>
      </c>
      <c r="J45" s="677">
        <f>'2- Export SMIS'!AK38</f>
        <v>0</v>
      </c>
      <c r="K45" s="678" t="e">
        <f t="shared" si="4"/>
        <v>#DIV/0!</v>
      </c>
      <c r="L45" s="677">
        <f>'2- Export SMIS'!AB38</f>
        <v>0</v>
      </c>
      <c r="M45" s="679" t="e">
        <f t="shared" si="5"/>
        <v>#DIV/0!</v>
      </c>
      <c r="N45" s="677">
        <f>'2- Export SMIS'!V38+'2- Export SMIS'!W38</f>
        <v>0</v>
      </c>
      <c r="O45" s="1">
        <f>'[2]3- Export SMIS'!K9</f>
        <v>0</v>
      </c>
    </row>
    <row r="46" spans="1:15" x14ac:dyDescent="0.2">
      <c r="A46" s="676">
        <f>'2- Export SMIS'!E39</f>
        <v>0</v>
      </c>
      <c r="B46" s="676">
        <f>'2- Export SMIS'!F39</f>
        <v>0</v>
      </c>
      <c r="C46" s="676">
        <f>'2- Export SMIS'!G39</f>
        <v>0</v>
      </c>
      <c r="D46" s="676">
        <f>'2- Export SMIS'!H39</f>
        <v>0</v>
      </c>
      <c r="E46" s="677">
        <f t="shared" si="3"/>
        <v>0</v>
      </c>
      <c r="F46" s="677">
        <f>'2- Export SMIS'!S39</f>
        <v>0</v>
      </c>
      <c r="G46" s="677">
        <f>'2- Export SMIS'!AE39</f>
        <v>0</v>
      </c>
      <c r="H46" s="677">
        <f>'2- Export SMIS'!Y39</f>
        <v>0</v>
      </c>
      <c r="I46" s="678" t="e">
        <f t="shared" si="0"/>
        <v>#DIV/0!</v>
      </c>
      <c r="J46" s="677">
        <f>'2- Export SMIS'!AK39</f>
        <v>0</v>
      </c>
      <c r="K46" s="678" t="e">
        <f t="shared" si="4"/>
        <v>#DIV/0!</v>
      </c>
      <c r="L46" s="677">
        <f>'2- Export SMIS'!AB39</f>
        <v>0</v>
      </c>
      <c r="M46" s="679" t="e">
        <f t="shared" si="5"/>
        <v>#DIV/0!</v>
      </c>
      <c r="N46" s="677">
        <f>'2- Export SMIS'!V39+'2- Export SMIS'!W39</f>
        <v>0</v>
      </c>
      <c r="O46" s="1">
        <f>'[2]3- Export SMIS'!K10</f>
        <v>0</v>
      </c>
    </row>
    <row r="47" spans="1:15" x14ac:dyDescent="0.2">
      <c r="A47" s="676">
        <f>'2- Export SMIS'!E40</f>
        <v>0</v>
      </c>
      <c r="B47" s="676">
        <f>'2- Export SMIS'!F40</f>
        <v>0</v>
      </c>
      <c r="C47" s="676">
        <f>'2- Export SMIS'!G40</f>
        <v>0</v>
      </c>
      <c r="D47" s="676">
        <f>'2- Export SMIS'!H40</f>
        <v>0</v>
      </c>
      <c r="E47" s="677">
        <f t="shared" si="3"/>
        <v>0</v>
      </c>
      <c r="F47" s="677">
        <f>'2- Export SMIS'!S40</f>
        <v>0</v>
      </c>
      <c r="G47" s="677">
        <f>'2- Export SMIS'!AE40</f>
        <v>0</v>
      </c>
      <c r="H47" s="677">
        <f>'2- Export SMIS'!Y40</f>
        <v>0</v>
      </c>
      <c r="I47" s="678" t="e">
        <f t="shared" si="0"/>
        <v>#DIV/0!</v>
      </c>
      <c r="J47" s="677">
        <f>'2- Export SMIS'!AK40</f>
        <v>0</v>
      </c>
      <c r="K47" s="678" t="e">
        <f t="shared" si="4"/>
        <v>#DIV/0!</v>
      </c>
      <c r="L47" s="677">
        <f>'2- Export SMIS'!AB40</f>
        <v>0</v>
      </c>
      <c r="M47" s="679" t="e">
        <f t="shared" si="5"/>
        <v>#DIV/0!</v>
      </c>
      <c r="N47" s="677">
        <f>'2- Export SMIS'!V40+'2- Export SMIS'!W40</f>
        <v>0</v>
      </c>
      <c r="O47" s="1">
        <f>'[2]3- Export SMIS'!K11</f>
        <v>0</v>
      </c>
    </row>
    <row r="48" spans="1:15" x14ac:dyDescent="0.2">
      <c r="A48" s="676">
        <f>'2- Export SMIS'!E41</f>
        <v>0</v>
      </c>
      <c r="B48" s="676">
        <f>'2- Export SMIS'!F41</f>
        <v>0</v>
      </c>
      <c r="C48" s="676">
        <f>'2- Export SMIS'!G41</f>
        <v>0</v>
      </c>
      <c r="D48" s="676">
        <f>'2- Export SMIS'!H41</f>
        <v>0</v>
      </c>
      <c r="E48" s="677">
        <f t="shared" si="3"/>
        <v>0</v>
      </c>
      <c r="F48" s="677">
        <f>'2- Export SMIS'!S41</f>
        <v>0</v>
      </c>
      <c r="G48" s="677">
        <f>'2- Export SMIS'!AE41</f>
        <v>0</v>
      </c>
      <c r="H48" s="677">
        <f>'2- Export SMIS'!Y41</f>
        <v>0</v>
      </c>
      <c r="I48" s="678" t="e">
        <f t="shared" si="0"/>
        <v>#DIV/0!</v>
      </c>
      <c r="J48" s="677">
        <f>'2- Export SMIS'!AK41</f>
        <v>0</v>
      </c>
      <c r="K48" s="678" t="e">
        <f t="shared" si="4"/>
        <v>#DIV/0!</v>
      </c>
      <c r="L48" s="677">
        <f>'2- Export SMIS'!AB41</f>
        <v>0</v>
      </c>
      <c r="M48" s="679" t="e">
        <f t="shared" si="5"/>
        <v>#DIV/0!</v>
      </c>
      <c r="N48" s="677">
        <f>'2- Export SMIS'!V41+'2- Export SMIS'!W41</f>
        <v>0</v>
      </c>
      <c r="O48" s="1">
        <f>'[2]3- Export SMIS'!K12</f>
        <v>0</v>
      </c>
    </row>
    <row r="49" spans="1:15" x14ac:dyDescent="0.2">
      <c r="A49" s="676">
        <f>'2- Export SMIS'!E42</f>
        <v>0</v>
      </c>
      <c r="B49" s="676">
        <f>'2- Export SMIS'!F42</f>
        <v>0</v>
      </c>
      <c r="C49" s="676">
        <f>'2- Export SMIS'!G42</f>
        <v>0</v>
      </c>
      <c r="D49" s="676">
        <f>'2- Export SMIS'!H42</f>
        <v>0</v>
      </c>
      <c r="E49" s="677">
        <f t="shared" si="3"/>
        <v>0</v>
      </c>
      <c r="F49" s="677">
        <f>'2- Export SMIS'!S42</f>
        <v>0</v>
      </c>
      <c r="G49" s="677">
        <f>'2- Export SMIS'!AE42</f>
        <v>0</v>
      </c>
      <c r="H49" s="677">
        <f>'2- Export SMIS'!Y42</f>
        <v>0</v>
      </c>
      <c r="I49" s="678" t="e">
        <f t="shared" si="0"/>
        <v>#DIV/0!</v>
      </c>
      <c r="J49" s="677">
        <f>'2- Export SMIS'!AK42</f>
        <v>0</v>
      </c>
      <c r="K49" s="678" t="e">
        <f t="shared" si="4"/>
        <v>#DIV/0!</v>
      </c>
      <c r="L49" s="677">
        <f>'2- Export SMIS'!AB42</f>
        <v>0</v>
      </c>
      <c r="M49" s="679" t="e">
        <f t="shared" si="5"/>
        <v>#DIV/0!</v>
      </c>
      <c r="N49" s="677">
        <f>'2- Export SMIS'!V42+'2- Export SMIS'!W42</f>
        <v>0</v>
      </c>
      <c r="O49" s="1">
        <f>'[2]3- Export SMIS'!K13</f>
        <v>0</v>
      </c>
    </row>
    <row r="50" spans="1:15" x14ac:dyDescent="0.2">
      <c r="A50" s="676">
        <f>'2- Export SMIS'!E43</f>
        <v>0</v>
      </c>
      <c r="B50" s="676">
        <f>'2- Export SMIS'!F43</f>
        <v>0</v>
      </c>
      <c r="C50" s="676">
        <f>'2- Export SMIS'!G43</f>
        <v>0</v>
      </c>
      <c r="D50" s="676">
        <f>'2- Export SMIS'!H43</f>
        <v>0</v>
      </c>
      <c r="E50" s="677">
        <f t="shared" si="3"/>
        <v>0</v>
      </c>
      <c r="F50" s="677">
        <f>'2- Export SMIS'!S43</f>
        <v>0</v>
      </c>
      <c r="G50" s="677">
        <f>'2- Export SMIS'!AE43</f>
        <v>0</v>
      </c>
      <c r="H50" s="677">
        <f>'2- Export SMIS'!Y43</f>
        <v>0</v>
      </c>
      <c r="I50" s="678" t="e">
        <f t="shared" si="0"/>
        <v>#DIV/0!</v>
      </c>
      <c r="J50" s="677">
        <f>'2- Export SMIS'!AK43</f>
        <v>0</v>
      </c>
      <c r="K50" s="678" t="e">
        <f t="shared" si="4"/>
        <v>#DIV/0!</v>
      </c>
      <c r="L50" s="677">
        <f>'2- Export SMIS'!AB43</f>
        <v>0</v>
      </c>
      <c r="M50" s="679" t="e">
        <f t="shared" si="5"/>
        <v>#DIV/0!</v>
      </c>
      <c r="N50" s="677">
        <f>'2- Export SMIS'!V43+'2- Export SMIS'!W43</f>
        <v>0</v>
      </c>
      <c r="O50" s="1">
        <f>'[2]3- Export SMIS'!K14</f>
        <v>0</v>
      </c>
    </row>
    <row r="51" spans="1:15" x14ac:dyDescent="0.2">
      <c r="A51" s="676">
        <f>'2- Export SMIS'!E44</f>
        <v>0</v>
      </c>
      <c r="B51" s="676">
        <f>'2- Export SMIS'!F44</f>
        <v>0</v>
      </c>
      <c r="C51" s="676">
        <f>'2- Export SMIS'!G44</f>
        <v>0</v>
      </c>
      <c r="D51" s="676">
        <f>'2- Export SMIS'!H44</f>
        <v>0</v>
      </c>
      <c r="E51" s="677">
        <f t="shared" si="3"/>
        <v>0</v>
      </c>
      <c r="F51" s="677">
        <f>'2- Export SMIS'!S44</f>
        <v>0</v>
      </c>
      <c r="G51" s="677">
        <f>'2- Export SMIS'!AE44</f>
        <v>0</v>
      </c>
      <c r="H51" s="677">
        <f>'2- Export SMIS'!Y44</f>
        <v>0</v>
      </c>
      <c r="I51" s="678" t="e">
        <f t="shared" si="0"/>
        <v>#DIV/0!</v>
      </c>
      <c r="J51" s="677">
        <f>'2- Export SMIS'!AK44</f>
        <v>0</v>
      </c>
      <c r="K51" s="678" t="e">
        <f t="shared" si="4"/>
        <v>#DIV/0!</v>
      </c>
      <c r="L51" s="677">
        <f>'2- Export SMIS'!AB44</f>
        <v>0</v>
      </c>
      <c r="M51" s="679" t="e">
        <f t="shared" si="5"/>
        <v>#DIV/0!</v>
      </c>
      <c r="N51" s="677">
        <f>'2- Export SMIS'!V44+'2- Export SMIS'!W44</f>
        <v>0</v>
      </c>
      <c r="O51" s="1">
        <f>'[2]3- Export SMIS'!K15</f>
        <v>0</v>
      </c>
    </row>
    <row r="52" spans="1:15" x14ac:dyDescent="0.2">
      <c r="A52" s="676">
        <f>'2- Export SMIS'!E45</f>
        <v>0</v>
      </c>
      <c r="B52" s="676">
        <f>'2- Export SMIS'!F45</f>
        <v>0</v>
      </c>
      <c r="C52" s="676">
        <f>'2- Export SMIS'!G45</f>
        <v>0</v>
      </c>
      <c r="D52" s="676">
        <f>'2- Export SMIS'!H45</f>
        <v>0</v>
      </c>
      <c r="E52" s="677">
        <f t="shared" si="3"/>
        <v>0</v>
      </c>
      <c r="F52" s="677">
        <f>'2- Export SMIS'!S45</f>
        <v>0</v>
      </c>
      <c r="G52" s="677">
        <f>'2- Export SMIS'!AE45</f>
        <v>0</v>
      </c>
      <c r="H52" s="677">
        <f>'2- Export SMIS'!Y45</f>
        <v>0</v>
      </c>
      <c r="I52" s="678" t="e">
        <f t="shared" si="0"/>
        <v>#DIV/0!</v>
      </c>
      <c r="J52" s="677">
        <f>'2- Export SMIS'!AK45</f>
        <v>0</v>
      </c>
      <c r="K52" s="678" t="e">
        <f t="shared" si="4"/>
        <v>#DIV/0!</v>
      </c>
      <c r="L52" s="677">
        <f>'2- Export SMIS'!AB45</f>
        <v>0</v>
      </c>
      <c r="M52" s="679" t="e">
        <f t="shared" si="5"/>
        <v>#DIV/0!</v>
      </c>
      <c r="N52" s="677">
        <f>'2- Export SMIS'!V45+'2- Export SMIS'!W45</f>
        <v>0</v>
      </c>
      <c r="O52" s="1">
        <f>'[2]3- Export SMIS'!K16</f>
        <v>0</v>
      </c>
    </row>
    <row r="53" spans="1:15" x14ac:dyDescent="0.2">
      <c r="A53" s="676">
        <f>'2- Export SMIS'!E46</f>
        <v>0</v>
      </c>
      <c r="B53" s="676">
        <f>'2- Export SMIS'!F46</f>
        <v>0</v>
      </c>
      <c r="C53" s="676">
        <f>'2- Export SMIS'!G46</f>
        <v>0</v>
      </c>
      <c r="D53" s="676">
        <f>'2- Export SMIS'!H46</f>
        <v>0</v>
      </c>
      <c r="E53" s="677">
        <f t="shared" si="3"/>
        <v>0</v>
      </c>
      <c r="F53" s="677">
        <f>'2- Export SMIS'!S46</f>
        <v>0</v>
      </c>
      <c r="G53" s="677">
        <f>'2- Export SMIS'!AE46</f>
        <v>0</v>
      </c>
      <c r="H53" s="677">
        <f>'2- Export SMIS'!Y46</f>
        <v>0</v>
      </c>
      <c r="I53" s="678" t="e">
        <f t="shared" si="0"/>
        <v>#DIV/0!</v>
      </c>
      <c r="J53" s="677">
        <f>'2- Export SMIS'!AK46</f>
        <v>0</v>
      </c>
      <c r="K53" s="678" t="e">
        <f t="shared" si="4"/>
        <v>#DIV/0!</v>
      </c>
      <c r="L53" s="677">
        <f>'2- Export SMIS'!AB46</f>
        <v>0</v>
      </c>
      <c r="M53" s="679" t="e">
        <f t="shared" si="5"/>
        <v>#DIV/0!</v>
      </c>
      <c r="N53" s="677">
        <f>'2- Export SMIS'!V46+'2- Export SMIS'!W46</f>
        <v>0</v>
      </c>
      <c r="O53" s="1">
        <f>'[2]3- Export SMIS'!K17</f>
        <v>0</v>
      </c>
    </row>
    <row r="54" spans="1:15" x14ac:dyDescent="0.2">
      <c r="A54" s="676">
        <f>'2- Export SMIS'!E47</f>
        <v>0</v>
      </c>
      <c r="B54" s="676">
        <f>'2- Export SMIS'!F47</f>
        <v>0</v>
      </c>
      <c r="C54" s="676">
        <f>'2- Export SMIS'!G47</f>
        <v>0</v>
      </c>
      <c r="D54" s="676">
        <f>'2- Export SMIS'!H47</f>
        <v>0</v>
      </c>
      <c r="E54" s="677">
        <f t="shared" si="3"/>
        <v>0</v>
      </c>
      <c r="F54" s="677">
        <f>'2- Export SMIS'!S47</f>
        <v>0</v>
      </c>
      <c r="G54" s="677">
        <f>'2- Export SMIS'!AE47</f>
        <v>0</v>
      </c>
      <c r="H54" s="677">
        <f>'2- Export SMIS'!Y47</f>
        <v>0</v>
      </c>
      <c r="I54" s="678" t="e">
        <f t="shared" si="0"/>
        <v>#DIV/0!</v>
      </c>
      <c r="J54" s="677">
        <f>'2- Export SMIS'!AK47</f>
        <v>0</v>
      </c>
      <c r="K54" s="678" t="e">
        <f t="shared" si="4"/>
        <v>#DIV/0!</v>
      </c>
      <c r="L54" s="677">
        <f>'2- Export SMIS'!AB47</f>
        <v>0</v>
      </c>
      <c r="M54" s="679" t="e">
        <f t="shared" si="5"/>
        <v>#DIV/0!</v>
      </c>
      <c r="N54" s="677">
        <f>'2- Export SMIS'!V47+'2- Export SMIS'!W47</f>
        <v>0</v>
      </c>
      <c r="O54" s="1">
        <f>'[2]3- Export SMIS'!K18</f>
        <v>0</v>
      </c>
    </row>
    <row r="55" spans="1:15" x14ac:dyDescent="0.2">
      <c r="A55" s="676">
        <f>'2- Export SMIS'!E48</f>
        <v>0</v>
      </c>
      <c r="B55" s="676">
        <f>'2- Export SMIS'!F48</f>
        <v>0</v>
      </c>
      <c r="C55" s="676">
        <f>'2- Export SMIS'!G48</f>
        <v>0</v>
      </c>
      <c r="D55" s="676">
        <f>'2- Export SMIS'!H48</f>
        <v>0</v>
      </c>
      <c r="E55" s="677">
        <f t="shared" si="3"/>
        <v>0</v>
      </c>
      <c r="F55" s="677">
        <f>'2- Export SMIS'!S48</f>
        <v>0</v>
      </c>
      <c r="G55" s="677">
        <f>'2- Export SMIS'!AE48</f>
        <v>0</v>
      </c>
      <c r="H55" s="677">
        <f>'2- Export SMIS'!Y48</f>
        <v>0</v>
      </c>
      <c r="I55" s="678" t="e">
        <f t="shared" si="0"/>
        <v>#DIV/0!</v>
      </c>
      <c r="J55" s="677">
        <f>'2- Export SMIS'!AK48</f>
        <v>0</v>
      </c>
      <c r="K55" s="678" t="e">
        <f t="shared" si="4"/>
        <v>#DIV/0!</v>
      </c>
      <c r="L55" s="677">
        <f>'2- Export SMIS'!AB48</f>
        <v>0</v>
      </c>
      <c r="M55" s="679" t="e">
        <f t="shared" si="5"/>
        <v>#DIV/0!</v>
      </c>
      <c r="N55" s="677">
        <f>'2- Export SMIS'!V48+'2- Export SMIS'!W48</f>
        <v>0</v>
      </c>
      <c r="O55" s="1">
        <f>'[2]3- Export SMIS'!K19</f>
        <v>0</v>
      </c>
    </row>
    <row r="56" spans="1:15" x14ac:dyDescent="0.2">
      <c r="A56" s="676">
        <f>'2- Export SMIS'!E49</f>
        <v>0</v>
      </c>
      <c r="B56" s="676">
        <f>'2- Export SMIS'!F49</f>
        <v>0</v>
      </c>
      <c r="C56" s="676">
        <f>'2- Export SMIS'!G49</f>
        <v>0</v>
      </c>
      <c r="D56" s="676">
        <f>'2- Export SMIS'!H49</f>
        <v>0</v>
      </c>
      <c r="E56" s="677">
        <f t="shared" si="3"/>
        <v>0</v>
      </c>
      <c r="F56" s="677">
        <f>'2- Export SMIS'!S49</f>
        <v>0</v>
      </c>
      <c r="G56" s="677">
        <f>'2- Export SMIS'!AE49</f>
        <v>0</v>
      </c>
      <c r="H56" s="677">
        <f>'2- Export SMIS'!Y49</f>
        <v>0</v>
      </c>
      <c r="I56" s="678" t="e">
        <f t="shared" si="0"/>
        <v>#DIV/0!</v>
      </c>
      <c r="J56" s="677">
        <f>'2- Export SMIS'!AK49</f>
        <v>0</v>
      </c>
      <c r="K56" s="678" t="e">
        <f t="shared" si="4"/>
        <v>#DIV/0!</v>
      </c>
      <c r="L56" s="677">
        <f>'2- Export SMIS'!AB49</f>
        <v>0</v>
      </c>
      <c r="M56" s="679" t="e">
        <f t="shared" si="5"/>
        <v>#DIV/0!</v>
      </c>
      <c r="N56" s="677">
        <f>'2- Export SMIS'!V49+'2- Export SMIS'!W49</f>
        <v>0</v>
      </c>
    </row>
    <row r="57" spans="1:15" x14ac:dyDescent="0.2">
      <c r="A57" s="676">
        <f>'2- Export SMIS'!E50</f>
        <v>0</v>
      </c>
      <c r="B57" s="676">
        <f>'2- Export SMIS'!F50</f>
        <v>0</v>
      </c>
      <c r="C57" s="676">
        <f>'2- Export SMIS'!G50</f>
        <v>0</v>
      </c>
      <c r="D57" s="676">
        <f>'2- Export SMIS'!H50</f>
        <v>0</v>
      </c>
      <c r="E57" s="677">
        <f t="shared" si="3"/>
        <v>0</v>
      </c>
      <c r="F57" s="677">
        <f>'2- Export SMIS'!S50</f>
        <v>0</v>
      </c>
      <c r="G57" s="677">
        <f>'2- Export SMIS'!AE50</f>
        <v>0</v>
      </c>
      <c r="H57" s="677">
        <f>'2- Export SMIS'!Y50</f>
        <v>0</v>
      </c>
      <c r="I57" s="678" t="e">
        <f t="shared" si="0"/>
        <v>#DIV/0!</v>
      </c>
      <c r="J57" s="677">
        <f>'2- Export SMIS'!AK50</f>
        <v>0</v>
      </c>
      <c r="K57" s="678" t="e">
        <f t="shared" si="4"/>
        <v>#DIV/0!</v>
      </c>
      <c r="L57" s="677">
        <f>'2- Export SMIS'!AB50</f>
        <v>0</v>
      </c>
      <c r="M57" s="679" t="e">
        <f t="shared" si="5"/>
        <v>#DIV/0!</v>
      </c>
      <c r="N57" s="677">
        <f>'2- Export SMIS'!V50+'2- Export SMIS'!W50</f>
        <v>0</v>
      </c>
      <c r="O57" s="1">
        <f>'[2]3- Export SMIS'!K20</f>
        <v>0</v>
      </c>
    </row>
    <row r="58" spans="1:15" ht="12" thickBot="1" x14ac:dyDescent="0.25">
      <c r="A58" s="744" t="s">
        <v>53</v>
      </c>
      <c r="B58" s="745"/>
      <c r="C58" s="745"/>
      <c r="D58" s="746"/>
      <c r="E58" s="680">
        <f>SUM(E9:E57)</f>
        <v>0</v>
      </c>
      <c r="F58" s="680">
        <f t="shared" ref="F58:N58" si="6">SUM(F9:F57)</f>
        <v>0</v>
      </c>
      <c r="G58" s="680">
        <f t="shared" si="6"/>
        <v>0</v>
      </c>
      <c r="H58" s="680">
        <f t="shared" si="6"/>
        <v>0</v>
      </c>
      <c r="I58" s="681" t="e">
        <f>H58/F58</f>
        <v>#DIV/0!</v>
      </c>
      <c r="J58" s="680">
        <f t="shared" si="6"/>
        <v>0</v>
      </c>
      <c r="K58" s="681" t="e">
        <f>J58/H58</f>
        <v>#DIV/0!</v>
      </c>
      <c r="L58" s="680">
        <f t="shared" si="6"/>
        <v>0</v>
      </c>
      <c r="M58" s="681" t="e">
        <f>SUM(L58*100%)/F58</f>
        <v>#DIV/0!</v>
      </c>
      <c r="N58" s="680">
        <f t="shared" si="6"/>
        <v>0</v>
      </c>
    </row>
    <row r="60" spans="1:15" x14ac:dyDescent="0.2">
      <c r="A60" s="11" t="s">
        <v>119</v>
      </c>
      <c r="H60" s="12" t="e">
        <f>I60+K60+M60</f>
        <v>#DIV/0!</v>
      </c>
      <c r="I60" s="12" t="e">
        <f>H58*100%/F58</f>
        <v>#DIV/0!</v>
      </c>
      <c r="K60" s="12" t="e">
        <f>J58*100%/F58</f>
        <v>#DIV/0!</v>
      </c>
      <c r="M60" s="12" t="e">
        <f>L58*100%/F58</f>
        <v>#DIV/0!</v>
      </c>
    </row>
  </sheetData>
  <sheetProtection algorithmName="SHA-512" hashValue="mVSpE+pdf0hLc6SU2RWit7oKPxlOJz7mbX1O7wcp4uPULQ4AYdKa+uqS6w1qwiPu+XfQvn+IH6VScnjKTv5uQQ==" saltValue="aoKik2BQO0yZGo6WMYHFwg==" spinCount="100000" sheet="1" objects="1" scenarios="1"/>
  <mergeCells count="13">
    <mergeCell ref="A58:D58"/>
    <mergeCell ref="D5:D6"/>
    <mergeCell ref="E5:E6"/>
    <mergeCell ref="F5:F6"/>
    <mergeCell ref="G5:G6"/>
    <mergeCell ref="A2:N2"/>
    <mergeCell ref="A5:A6"/>
    <mergeCell ref="B5:B6"/>
    <mergeCell ref="C5:C6"/>
    <mergeCell ref="J5:K6"/>
    <mergeCell ref="L5:M6"/>
    <mergeCell ref="N5:N6"/>
    <mergeCell ref="H5:I6"/>
  </mergeCells>
  <pageMargins left="0.7" right="0.7" top="0.75" bottom="0.75" header="0.3" footer="0.3"/>
  <pageSetup paperSize="9"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7"/>
  <dimension ref="A1:O143"/>
  <sheetViews>
    <sheetView workbookViewId="0">
      <pane ySplit="6" topLeftCell="A79" activePane="bottomLeft" state="frozen"/>
      <selection pane="bottomLeft" activeCell="B81" sqref="B81"/>
    </sheetView>
  </sheetViews>
  <sheetFormatPr defaultColWidth="8.85546875" defaultRowHeight="12" x14ac:dyDescent="0.2"/>
  <cols>
    <col min="1" max="1" width="5.85546875" style="624" customWidth="1"/>
    <col min="2" max="2" width="24.85546875" style="382" customWidth="1"/>
    <col min="3" max="3" width="14.28515625" style="51" customWidth="1"/>
    <col min="4" max="4" width="13.28515625" style="51" customWidth="1"/>
    <col min="5" max="5" width="14.7109375" style="51" customWidth="1"/>
    <col min="6" max="6" width="3" style="51" hidden="1" customWidth="1"/>
    <col min="7" max="7" width="15.140625" style="51" customWidth="1"/>
    <col min="8" max="8" width="15.28515625" style="51" customWidth="1"/>
    <col min="9" max="9" width="15.7109375" style="51" customWidth="1"/>
    <col min="10" max="10" width="11.5703125" style="51" customWidth="1"/>
    <col min="11" max="11" width="14" style="51" customWidth="1"/>
    <col min="12" max="12" width="13.28515625" style="51" customWidth="1"/>
    <col min="13" max="13" width="8.85546875" style="51"/>
    <col min="14" max="14" width="12.28515625" style="51" bestFit="1" customWidth="1"/>
    <col min="15" max="15" width="12" style="51" bestFit="1" customWidth="1"/>
    <col min="16" max="16384" width="8.85546875" style="51"/>
  </cols>
  <sheetData>
    <row r="1" spans="1:12" x14ac:dyDescent="0.2">
      <c r="A1" s="750" t="s">
        <v>75</v>
      </c>
      <c r="B1" s="750"/>
      <c r="C1" s="750"/>
      <c r="D1" s="750"/>
      <c r="E1" s="750"/>
    </row>
    <row r="2" spans="1:12" x14ac:dyDescent="0.2">
      <c r="A2" s="751" t="s">
        <v>76</v>
      </c>
      <c r="B2" s="751"/>
      <c r="C2" s="751"/>
      <c r="D2" s="751"/>
      <c r="E2" s="751"/>
    </row>
    <row r="3" spans="1:12" x14ac:dyDescent="0.2">
      <c r="A3" s="752"/>
      <c r="B3" s="752"/>
      <c r="C3" s="752"/>
      <c r="D3" s="752"/>
      <c r="E3" s="752"/>
    </row>
    <row r="4" spans="1:12" x14ac:dyDescent="0.2">
      <c r="A4" s="753" t="s">
        <v>77</v>
      </c>
      <c r="B4" s="753"/>
      <c r="C4" s="753"/>
      <c r="D4" s="753"/>
      <c r="E4" s="753"/>
    </row>
    <row r="5" spans="1:12" ht="55.15" customHeight="1" x14ac:dyDescent="0.2">
      <c r="A5" s="754" t="s">
        <v>78</v>
      </c>
      <c r="B5" s="754" t="s">
        <v>79</v>
      </c>
      <c r="C5" s="612" t="s">
        <v>80</v>
      </c>
      <c r="D5" s="613" t="s">
        <v>81</v>
      </c>
      <c r="E5" s="612" t="s">
        <v>82</v>
      </c>
      <c r="G5" s="612" t="s">
        <v>161</v>
      </c>
      <c r="H5" s="613" t="s">
        <v>69</v>
      </c>
      <c r="I5" s="612" t="s">
        <v>163</v>
      </c>
      <c r="J5" s="612" t="s">
        <v>162</v>
      </c>
      <c r="K5" s="613" t="s">
        <v>125</v>
      </c>
      <c r="L5" s="612" t="s">
        <v>164</v>
      </c>
    </row>
    <row r="6" spans="1:12" x14ac:dyDescent="0.2">
      <c r="A6" s="754"/>
      <c r="B6" s="754"/>
      <c r="C6" s="612" t="s">
        <v>83</v>
      </c>
      <c r="D6" s="613" t="s">
        <v>83</v>
      </c>
      <c r="E6" s="612" t="s">
        <v>83</v>
      </c>
      <c r="G6" s="612" t="s">
        <v>83</v>
      </c>
      <c r="H6" s="613" t="s">
        <v>83</v>
      </c>
      <c r="I6" s="612" t="s">
        <v>83</v>
      </c>
      <c r="J6" s="612" t="s">
        <v>83</v>
      </c>
      <c r="K6" s="613" t="s">
        <v>83</v>
      </c>
      <c r="L6" s="612" t="s">
        <v>83</v>
      </c>
    </row>
    <row r="7" spans="1:12" x14ac:dyDescent="0.2">
      <c r="A7" s="614" t="s">
        <v>84</v>
      </c>
      <c r="B7" s="609" t="s">
        <v>85</v>
      </c>
      <c r="C7" s="614" t="s">
        <v>86</v>
      </c>
      <c r="D7" s="614" t="s">
        <v>87</v>
      </c>
      <c r="E7" s="614" t="s">
        <v>88</v>
      </c>
      <c r="G7" s="371">
        <f>E7+1</f>
        <v>6</v>
      </c>
      <c r="H7" s="371">
        <f>G7+1</f>
        <v>7</v>
      </c>
      <c r="I7" s="371">
        <f>H7+1</f>
        <v>8</v>
      </c>
      <c r="J7" s="371">
        <f>I7+1</f>
        <v>9</v>
      </c>
      <c r="K7" s="371">
        <f>J7+1</f>
        <v>10</v>
      </c>
      <c r="L7" s="371">
        <f>K7+1</f>
        <v>11</v>
      </c>
    </row>
    <row r="8" spans="1:12" x14ac:dyDescent="0.2">
      <c r="A8" s="747" t="s">
        <v>89</v>
      </c>
      <c r="B8" s="747"/>
      <c r="C8" s="747"/>
      <c r="D8" s="747"/>
      <c r="E8" s="747"/>
      <c r="G8" s="216"/>
      <c r="H8" s="216"/>
      <c r="I8" s="216"/>
      <c r="J8" s="216"/>
      <c r="K8" s="216"/>
      <c r="L8" s="216"/>
    </row>
    <row r="9" spans="1:12" s="52" customFormat="1" x14ac:dyDescent="0.2">
      <c r="A9" s="615" t="s">
        <v>12</v>
      </c>
      <c r="B9" s="610" t="s">
        <v>90</v>
      </c>
      <c r="C9" s="616">
        <f>G9+J9</f>
        <v>0</v>
      </c>
      <c r="D9" s="616">
        <f>H9+K9</f>
        <v>0</v>
      </c>
      <c r="E9" s="617">
        <f>C9+D9</f>
        <v>0</v>
      </c>
      <c r="G9" s="617">
        <v>0</v>
      </c>
      <c r="H9" s="617">
        <v>0</v>
      </c>
      <c r="I9" s="617">
        <f>G9+H9</f>
        <v>0</v>
      </c>
      <c r="J9" s="617">
        <v>0</v>
      </c>
      <c r="K9" s="617">
        <v>0</v>
      </c>
      <c r="L9" s="617">
        <f>J9+K9</f>
        <v>0</v>
      </c>
    </row>
    <row r="10" spans="1:12" x14ac:dyDescent="0.2">
      <c r="A10" s="614" t="s">
        <v>13</v>
      </c>
      <c r="B10" s="608" t="s">
        <v>14</v>
      </c>
      <c r="C10" s="616">
        <f t="shared" ref="C10:D12" si="0">G10+J10</f>
        <v>0</v>
      </c>
      <c r="D10" s="616">
        <f t="shared" si="0"/>
        <v>0</v>
      </c>
      <c r="E10" s="618">
        <f t="shared" ref="E10:E12" si="1">C10+D10</f>
        <v>0</v>
      </c>
      <c r="G10" s="619">
        <v>0</v>
      </c>
      <c r="H10" s="619">
        <v>0</v>
      </c>
      <c r="I10" s="618">
        <f t="shared" ref="I10:I12" si="2">G10+H10</f>
        <v>0</v>
      </c>
      <c r="J10" s="619">
        <v>0</v>
      </c>
      <c r="K10" s="619">
        <v>0</v>
      </c>
      <c r="L10" s="618">
        <f t="shared" ref="L10:L12" si="3">J10+K10</f>
        <v>0</v>
      </c>
    </row>
    <row r="11" spans="1:12" ht="36" x14ac:dyDescent="0.2">
      <c r="A11" s="614" t="s">
        <v>91</v>
      </c>
      <c r="B11" s="608" t="s">
        <v>92</v>
      </c>
      <c r="C11" s="616">
        <f t="shared" si="0"/>
        <v>0</v>
      </c>
      <c r="D11" s="616">
        <f t="shared" si="0"/>
        <v>0</v>
      </c>
      <c r="E11" s="618">
        <f t="shared" si="1"/>
        <v>0</v>
      </c>
      <c r="G11" s="619">
        <v>0</v>
      </c>
      <c r="H11" s="619">
        <v>0</v>
      </c>
      <c r="I11" s="618">
        <f t="shared" si="2"/>
        <v>0</v>
      </c>
      <c r="J11" s="619">
        <v>0</v>
      </c>
      <c r="K11" s="619">
        <v>0</v>
      </c>
      <c r="L11" s="618">
        <f t="shared" si="3"/>
        <v>0</v>
      </c>
    </row>
    <row r="12" spans="1:12" ht="35.450000000000003" customHeight="1" x14ac:dyDescent="0.2">
      <c r="A12" s="614" t="s">
        <v>93</v>
      </c>
      <c r="B12" s="608" t="s">
        <v>94</v>
      </c>
      <c r="C12" s="616">
        <f t="shared" si="0"/>
        <v>0</v>
      </c>
      <c r="D12" s="616">
        <f t="shared" si="0"/>
        <v>0</v>
      </c>
      <c r="E12" s="618">
        <f t="shared" si="1"/>
        <v>0</v>
      </c>
      <c r="G12" s="619">
        <v>0</v>
      </c>
      <c r="H12" s="619">
        <v>0</v>
      </c>
      <c r="I12" s="618">
        <f t="shared" si="2"/>
        <v>0</v>
      </c>
      <c r="J12" s="619">
        <v>0</v>
      </c>
      <c r="K12" s="619">
        <v>0</v>
      </c>
      <c r="L12" s="618">
        <f t="shared" si="3"/>
        <v>0</v>
      </c>
    </row>
    <row r="13" spans="1:12" x14ac:dyDescent="0.2">
      <c r="A13" s="747" t="s">
        <v>95</v>
      </c>
      <c r="B13" s="747"/>
      <c r="C13" s="620">
        <f>SUM(C9:C12)</f>
        <v>0</v>
      </c>
      <c r="D13" s="620">
        <f t="shared" ref="D13:L13" si="4">SUM(D9:D12)</f>
        <v>0</v>
      </c>
      <c r="E13" s="620">
        <f t="shared" si="4"/>
        <v>0</v>
      </c>
      <c r="F13" s="621"/>
      <c r="G13" s="620">
        <f t="shared" si="4"/>
        <v>0</v>
      </c>
      <c r="H13" s="620">
        <f t="shared" si="4"/>
        <v>0</v>
      </c>
      <c r="I13" s="620">
        <f t="shared" si="4"/>
        <v>0</v>
      </c>
      <c r="J13" s="620">
        <f t="shared" si="4"/>
        <v>0</v>
      </c>
      <c r="K13" s="620">
        <f t="shared" si="4"/>
        <v>0</v>
      </c>
      <c r="L13" s="620">
        <f t="shared" si="4"/>
        <v>0</v>
      </c>
    </row>
    <row r="14" spans="1:12" x14ac:dyDescent="0.2">
      <c r="A14" s="748" t="s">
        <v>96</v>
      </c>
      <c r="B14" s="747"/>
      <c r="C14" s="747"/>
      <c r="D14" s="747"/>
      <c r="E14" s="747"/>
      <c r="G14" s="618"/>
      <c r="H14" s="618"/>
      <c r="I14" s="618"/>
      <c r="J14" s="618"/>
      <c r="K14" s="618"/>
      <c r="L14" s="618"/>
    </row>
    <row r="15" spans="1:12" ht="36" x14ac:dyDescent="0.2">
      <c r="A15" s="614" t="s">
        <v>16</v>
      </c>
      <c r="B15" s="608" t="s">
        <v>131</v>
      </c>
      <c r="C15" s="616">
        <f>G15+J15</f>
        <v>0</v>
      </c>
      <c r="D15" s="616">
        <f>H15+K15</f>
        <v>0</v>
      </c>
      <c r="E15" s="618">
        <f t="shared" ref="E15" si="5">C15+D15</f>
        <v>0</v>
      </c>
      <c r="G15" s="619">
        <v>0</v>
      </c>
      <c r="H15" s="619">
        <v>0</v>
      </c>
      <c r="I15" s="618">
        <f>G15+H15</f>
        <v>0</v>
      </c>
      <c r="J15" s="619">
        <v>0</v>
      </c>
      <c r="K15" s="619">
        <v>0</v>
      </c>
      <c r="L15" s="618">
        <f>J15+K15</f>
        <v>0</v>
      </c>
    </row>
    <row r="16" spans="1:12" x14ac:dyDescent="0.2">
      <c r="A16" s="747" t="s">
        <v>97</v>
      </c>
      <c r="B16" s="747"/>
      <c r="C16" s="620">
        <f>SUM(C15:C15)</f>
        <v>0</v>
      </c>
      <c r="D16" s="620">
        <f t="shared" ref="D16:L16" si="6">SUM(D15:D15)</f>
        <v>0</v>
      </c>
      <c r="E16" s="620">
        <f t="shared" si="6"/>
        <v>0</v>
      </c>
      <c r="F16" s="621"/>
      <c r="G16" s="620">
        <f t="shared" si="6"/>
        <v>0</v>
      </c>
      <c r="H16" s="620">
        <f t="shared" si="6"/>
        <v>0</v>
      </c>
      <c r="I16" s="620">
        <f t="shared" si="6"/>
        <v>0</v>
      </c>
      <c r="J16" s="620">
        <f t="shared" si="6"/>
        <v>0</v>
      </c>
      <c r="K16" s="620">
        <f t="shared" si="6"/>
        <v>0</v>
      </c>
      <c r="L16" s="620">
        <f t="shared" si="6"/>
        <v>0</v>
      </c>
    </row>
    <row r="17" spans="1:12" x14ac:dyDescent="0.2">
      <c r="A17" s="748" t="s">
        <v>445</v>
      </c>
      <c r="B17" s="747"/>
      <c r="C17" s="747"/>
      <c r="D17" s="747"/>
      <c r="E17" s="747"/>
      <c r="G17" s="618"/>
      <c r="H17" s="618"/>
      <c r="I17" s="618"/>
      <c r="J17" s="618"/>
      <c r="K17" s="618"/>
      <c r="L17" s="618"/>
    </row>
    <row r="18" spans="1:12" x14ac:dyDescent="0.2">
      <c r="A18" s="614" t="s">
        <v>175</v>
      </c>
      <c r="B18" s="608" t="s">
        <v>98</v>
      </c>
      <c r="C18" s="620">
        <f>SUM(C19:C21)</f>
        <v>0</v>
      </c>
      <c r="D18" s="620">
        <f t="shared" ref="D18:L18" si="7">SUM(D19:D21)</f>
        <v>0</v>
      </c>
      <c r="E18" s="620">
        <f t="shared" si="7"/>
        <v>0</v>
      </c>
      <c r="F18" s="621"/>
      <c r="G18" s="620">
        <f t="shared" si="7"/>
        <v>0</v>
      </c>
      <c r="H18" s="620">
        <f t="shared" si="7"/>
        <v>0</v>
      </c>
      <c r="I18" s="620">
        <f t="shared" si="7"/>
        <v>0</v>
      </c>
      <c r="J18" s="620">
        <f t="shared" si="7"/>
        <v>0</v>
      </c>
      <c r="K18" s="620">
        <f t="shared" si="7"/>
        <v>0</v>
      </c>
      <c r="L18" s="620">
        <f t="shared" si="7"/>
        <v>0</v>
      </c>
    </row>
    <row r="19" spans="1:12" x14ac:dyDescent="0.2">
      <c r="A19" s="614" t="s">
        <v>446</v>
      </c>
      <c r="B19" s="608" t="s">
        <v>165</v>
      </c>
      <c r="C19" s="616">
        <f t="shared" ref="C19:C24" si="8">G19+J19</f>
        <v>0</v>
      </c>
      <c r="D19" s="616">
        <f>H19+K19</f>
        <v>0</v>
      </c>
      <c r="E19" s="618">
        <f>C19+D19</f>
        <v>0</v>
      </c>
      <c r="G19" s="619">
        <v>0</v>
      </c>
      <c r="H19" s="619">
        <f t="shared" ref="H19" si="9">G19*19%</f>
        <v>0</v>
      </c>
      <c r="I19" s="618">
        <f>G19+H19</f>
        <v>0</v>
      </c>
      <c r="J19" s="619">
        <v>0</v>
      </c>
      <c r="K19" s="619">
        <f t="shared" ref="K19:K24" si="10">J19*19%</f>
        <v>0</v>
      </c>
      <c r="L19" s="618">
        <f t="shared" ref="L19:L21" si="11">J19+K19</f>
        <v>0</v>
      </c>
    </row>
    <row r="20" spans="1:12" ht="24" x14ac:dyDescent="0.2">
      <c r="A20" s="614" t="s">
        <v>447</v>
      </c>
      <c r="B20" s="608" t="s">
        <v>177</v>
      </c>
      <c r="C20" s="616">
        <f t="shared" si="8"/>
        <v>0</v>
      </c>
      <c r="D20" s="616">
        <f t="shared" ref="D20:D24" si="12">H20+K20</f>
        <v>0</v>
      </c>
      <c r="E20" s="618">
        <f t="shared" ref="E20:E24" si="13">C20+D20</f>
        <v>0</v>
      </c>
      <c r="G20" s="619">
        <v>0</v>
      </c>
      <c r="H20" s="619">
        <f t="shared" ref="H20:H24" si="14">G20*19%</f>
        <v>0</v>
      </c>
      <c r="I20" s="618">
        <f t="shared" ref="I20" si="15">G20+H20</f>
        <v>0</v>
      </c>
      <c r="J20" s="619">
        <v>0</v>
      </c>
      <c r="K20" s="619">
        <f t="shared" si="10"/>
        <v>0</v>
      </c>
      <c r="L20" s="618">
        <f t="shared" si="11"/>
        <v>0</v>
      </c>
    </row>
    <row r="21" spans="1:12" x14ac:dyDescent="0.2">
      <c r="A21" s="614" t="s">
        <v>448</v>
      </c>
      <c r="B21" s="608" t="s">
        <v>132</v>
      </c>
      <c r="C21" s="616">
        <f t="shared" si="8"/>
        <v>0</v>
      </c>
      <c r="D21" s="616">
        <f t="shared" si="12"/>
        <v>0</v>
      </c>
      <c r="E21" s="618">
        <f t="shared" si="13"/>
        <v>0</v>
      </c>
      <c r="G21" s="619">
        <v>0</v>
      </c>
      <c r="H21" s="619">
        <f t="shared" si="14"/>
        <v>0</v>
      </c>
      <c r="I21" s="618">
        <f>G21+H21</f>
        <v>0</v>
      </c>
      <c r="J21" s="619">
        <v>0</v>
      </c>
      <c r="K21" s="619">
        <f t="shared" si="10"/>
        <v>0</v>
      </c>
      <c r="L21" s="618">
        <f t="shared" si="11"/>
        <v>0</v>
      </c>
    </row>
    <row r="22" spans="1:12" ht="48" x14ac:dyDescent="0.2">
      <c r="A22" s="614" t="s">
        <v>449</v>
      </c>
      <c r="B22" s="608" t="s">
        <v>178</v>
      </c>
      <c r="C22" s="616">
        <f t="shared" si="8"/>
        <v>0</v>
      </c>
      <c r="D22" s="616">
        <f t="shared" si="12"/>
        <v>0</v>
      </c>
      <c r="E22" s="618">
        <f t="shared" si="13"/>
        <v>0</v>
      </c>
      <c r="G22" s="619">
        <v>0</v>
      </c>
      <c r="H22" s="619">
        <f t="shared" si="14"/>
        <v>0</v>
      </c>
      <c r="I22" s="618">
        <f>G22+H22</f>
        <v>0</v>
      </c>
      <c r="J22" s="619">
        <v>0</v>
      </c>
      <c r="K22" s="619">
        <f t="shared" si="10"/>
        <v>0</v>
      </c>
      <c r="L22" s="618">
        <f>J22+K22</f>
        <v>0</v>
      </c>
    </row>
    <row r="23" spans="1:12" x14ac:dyDescent="0.2">
      <c r="A23" s="614" t="s">
        <v>450</v>
      </c>
      <c r="B23" s="608" t="s">
        <v>738</v>
      </c>
      <c r="C23" s="616">
        <f t="shared" si="8"/>
        <v>0</v>
      </c>
      <c r="D23" s="616">
        <f t="shared" si="12"/>
        <v>0</v>
      </c>
      <c r="E23" s="618">
        <f t="shared" si="13"/>
        <v>0</v>
      </c>
      <c r="G23" s="619">
        <v>0</v>
      </c>
      <c r="H23" s="619">
        <f t="shared" si="14"/>
        <v>0</v>
      </c>
      <c r="I23" s="618">
        <f>G23+H23</f>
        <v>0</v>
      </c>
      <c r="J23" s="619">
        <v>0</v>
      </c>
      <c r="K23" s="619">
        <f t="shared" si="10"/>
        <v>0</v>
      </c>
      <c r="L23" s="618">
        <f t="shared" ref="L23:L24" si="16">J23+K23</f>
        <v>0</v>
      </c>
    </row>
    <row r="24" spans="1:12" ht="36" x14ac:dyDescent="0.2">
      <c r="A24" s="614" t="s">
        <v>451</v>
      </c>
      <c r="B24" s="608" t="s">
        <v>809</v>
      </c>
      <c r="C24" s="616">
        <f t="shared" si="8"/>
        <v>0</v>
      </c>
      <c r="D24" s="616">
        <f t="shared" si="12"/>
        <v>0</v>
      </c>
      <c r="E24" s="618">
        <f t="shared" si="13"/>
        <v>0</v>
      </c>
      <c r="G24" s="619">
        <v>0</v>
      </c>
      <c r="H24" s="619">
        <f t="shared" si="14"/>
        <v>0</v>
      </c>
      <c r="I24" s="618">
        <f t="shared" ref="I24" si="17">G24+H24</f>
        <v>0</v>
      </c>
      <c r="J24" s="619">
        <v>0</v>
      </c>
      <c r="K24" s="619">
        <f t="shared" si="10"/>
        <v>0</v>
      </c>
      <c r="L24" s="618">
        <f t="shared" si="16"/>
        <v>0</v>
      </c>
    </row>
    <row r="25" spans="1:12" x14ac:dyDescent="0.2">
      <c r="A25" s="614" t="s">
        <v>459</v>
      </c>
      <c r="B25" s="608" t="s">
        <v>99</v>
      </c>
      <c r="C25" s="620">
        <f>SUM(C26:C31)</f>
        <v>0</v>
      </c>
      <c r="D25" s="620">
        <f t="shared" ref="D25:L25" si="18">SUM(D26:D31)</f>
        <v>0</v>
      </c>
      <c r="E25" s="620">
        <f t="shared" si="18"/>
        <v>0</v>
      </c>
      <c r="F25" s="621"/>
      <c r="G25" s="620">
        <f t="shared" si="18"/>
        <v>0</v>
      </c>
      <c r="H25" s="620">
        <f t="shared" si="18"/>
        <v>0</v>
      </c>
      <c r="I25" s="620">
        <f t="shared" si="18"/>
        <v>0</v>
      </c>
      <c r="J25" s="620">
        <f t="shared" si="18"/>
        <v>0</v>
      </c>
      <c r="K25" s="620">
        <f t="shared" si="18"/>
        <v>0</v>
      </c>
      <c r="L25" s="620">
        <f t="shared" si="18"/>
        <v>0</v>
      </c>
    </row>
    <row r="26" spans="1:12" x14ac:dyDescent="0.2">
      <c r="A26" s="614" t="s">
        <v>739</v>
      </c>
      <c r="B26" s="608" t="s">
        <v>166</v>
      </c>
      <c r="C26" s="616">
        <f t="shared" ref="C26:D31" si="19">G26+J26</f>
        <v>0</v>
      </c>
      <c r="D26" s="616">
        <f t="shared" si="19"/>
        <v>0</v>
      </c>
      <c r="E26" s="618">
        <f t="shared" ref="E26:E31" si="20">C26+D26</f>
        <v>0</v>
      </c>
      <c r="G26" s="619">
        <v>0</v>
      </c>
      <c r="H26" s="619">
        <v>0</v>
      </c>
      <c r="I26" s="618">
        <f>G26+H26</f>
        <v>0</v>
      </c>
      <c r="J26" s="619">
        <v>0</v>
      </c>
      <c r="K26" s="619">
        <v>0</v>
      </c>
      <c r="L26" s="618">
        <f>J26+K26</f>
        <v>0</v>
      </c>
    </row>
    <row r="27" spans="1:12" x14ac:dyDescent="0.2">
      <c r="A27" s="614" t="s">
        <v>740</v>
      </c>
      <c r="B27" s="608" t="s">
        <v>167</v>
      </c>
      <c r="C27" s="616">
        <f t="shared" si="19"/>
        <v>0</v>
      </c>
      <c r="D27" s="616">
        <f t="shared" si="19"/>
        <v>0</v>
      </c>
      <c r="E27" s="618">
        <f t="shared" si="20"/>
        <v>0</v>
      </c>
      <c r="G27" s="619">
        <v>0</v>
      </c>
      <c r="H27" s="619">
        <v>0</v>
      </c>
      <c r="I27" s="618">
        <f t="shared" ref="I27:I29" si="21">G27+H27</f>
        <v>0</v>
      </c>
      <c r="J27" s="619">
        <v>0</v>
      </c>
      <c r="K27" s="619">
        <v>0</v>
      </c>
      <c r="L27" s="618">
        <f t="shared" ref="L27:L29" si="22">J27+K27</f>
        <v>0</v>
      </c>
    </row>
    <row r="28" spans="1:12" ht="60" customHeight="1" x14ac:dyDescent="0.2">
      <c r="A28" s="614" t="s">
        <v>741</v>
      </c>
      <c r="B28" s="608" t="s">
        <v>168</v>
      </c>
      <c r="C28" s="616">
        <f t="shared" si="19"/>
        <v>0</v>
      </c>
      <c r="D28" s="616">
        <f t="shared" si="19"/>
        <v>0</v>
      </c>
      <c r="E28" s="618">
        <f t="shared" si="20"/>
        <v>0</v>
      </c>
      <c r="G28" s="619">
        <v>0</v>
      </c>
      <c r="H28" s="619">
        <v>0</v>
      </c>
      <c r="I28" s="618">
        <f t="shared" si="21"/>
        <v>0</v>
      </c>
      <c r="J28" s="619">
        <v>0</v>
      </c>
      <c r="K28" s="619">
        <v>0</v>
      </c>
      <c r="L28" s="618">
        <f t="shared" si="22"/>
        <v>0</v>
      </c>
    </row>
    <row r="29" spans="1:12" ht="48" x14ac:dyDescent="0.2">
      <c r="A29" s="614" t="s">
        <v>742</v>
      </c>
      <c r="B29" s="608" t="s">
        <v>179</v>
      </c>
      <c r="C29" s="616">
        <f t="shared" si="19"/>
        <v>0</v>
      </c>
      <c r="D29" s="616">
        <f t="shared" si="19"/>
        <v>0</v>
      </c>
      <c r="E29" s="618">
        <f t="shared" si="20"/>
        <v>0</v>
      </c>
      <c r="G29" s="619">
        <v>0</v>
      </c>
      <c r="H29" s="619">
        <v>0</v>
      </c>
      <c r="I29" s="618">
        <f t="shared" si="21"/>
        <v>0</v>
      </c>
      <c r="J29" s="619">
        <v>0</v>
      </c>
      <c r="K29" s="619">
        <v>0</v>
      </c>
      <c r="L29" s="618">
        <f t="shared" si="22"/>
        <v>0</v>
      </c>
    </row>
    <row r="30" spans="1:12" ht="36" x14ac:dyDescent="0.2">
      <c r="A30" s="614" t="s">
        <v>743</v>
      </c>
      <c r="B30" s="608" t="s">
        <v>180</v>
      </c>
      <c r="C30" s="616">
        <f t="shared" si="19"/>
        <v>0</v>
      </c>
      <c r="D30" s="616">
        <f t="shared" si="19"/>
        <v>0</v>
      </c>
      <c r="E30" s="618">
        <f t="shared" si="20"/>
        <v>0</v>
      </c>
      <c r="G30" s="619">
        <v>0</v>
      </c>
      <c r="H30" s="619">
        <v>0</v>
      </c>
      <c r="I30" s="618">
        <f>G30+H30</f>
        <v>0</v>
      </c>
      <c r="J30" s="619">
        <v>0</v>
      </c>
      <c r="K30" s="619">
        <v>0</v>
      </c>
      <c r="L30" s="618">
        <f>J30+K30</f>
        <v>0</v>
      </c>
    </row>
    <row r="31" spans="1:12" ht="24" x14ac:dyDescent="0.2">
      <c r="A31" s="614" t="s">
        <v>787</v>
      </c>
      <c r="B31" s="608" t="s">
        <v>169</v>
      </c>
      <c r="C31" s="616">
        <f t="shared" si="19"/>
        <v>0</v>
      </c>
      <c r="D31" s="616">
        <f t="shared" si="19"/>
        <v>0</v>
      </c>
      <c r="E31" s="618">
        <f t="shared" si="20"/>
        <v>0</v>
      </c>
      <c r="G31" s="619">
        <v>0</v>
      </c>
      <c r="H31" s="619">
        <v>0</v>
      </c>
      <c r="I31" s="618">
        <f t="shared" ref="I31" si="23">G31+H31</f>
        <v>0</v>
      </c>
      <c r="J31" s="619">
        <v>0</v>
      </c>
      <c r="K31" s="619">
        <v>0</v>
      </c>
      <c r="L31" s="618">
        <f t="shared" ref="L31" si="24">J31+K31</f>
        <v>0</v>
      </c>
    </row>
    <row r="32" spans="1:12" ht="24" x14ac:dyDescent="0.2">
      <c r="A32" s="614" t="s">
        <v>744</v>
      </c>
      <c r="B32" s="608" t="s">
        <v>788</v>
      </c>
      <c r="C32" s="616">
        <f>G32+J32</f>
        <v>0</v>
      </c>
      <c r="D32" s="616">
        <f>H32+K32</f>
        <v>0</v>
      </c>
      <c r="E32" s="618">
        <f>C32+D32</f>
        <v>0</v>
      </c>
      <c r="G32" s="619">
        <v>0</v>
      </c>
      <c r="H32" s="619">
        <v>0</v>
      </c>
      <c r="I32" s="618">
        <f>G32+H32</f>
        <v>0</v>
      </c>
      <c r="J32" s="619">
        <v>0</v>
      </c>
      <c r="K32" s="619">
        <v>0</v>
      </c>
      <c r="L32" s="618">
        <f>J32+K32</f>
        <v>0</v>
      </c>
    </row>
    <row r="33" spans="1:12" x14ac:dyDescent="0.2">
      <c r="A33" s="614" t="s">
        <v>745</v>
      </c>
      <c r="B33" s="608" t="s">
        <v>100</v>
      </c>
      <c r="C33" s="620">
        <f>SUM(C34:C37)</f>
        <v>0</v>
      </c>
      <c r="D33" s="620">
        <f t="shared" ref="D33:L33" si="25">SUM(D34:D37)</f>
        <v>0</v>
      </c>
      <c r="E33" s="620">
        <f t="shared" si="25"/>
        <v>0</v>
      </c>
      <c r="F33" s="621"/>
      <c r="G33" s="620">
        <f t="shared" si="25"/>
        <v>0</v>
      </c>
      <c r="H33" s="620">
        <f t="shared" si="25"/>
        <v>0</v>
      </c>
      <c r="I33" s="620">
        <f t="shared" si="25"/>
        <v>0</v>
      </c>
      <c r="J33" s="620">
        <f t="shared" si="25"/>
        <v>0</v>
      </c>
      <c r="K33" s="620">
        <f t="shared" si="25"/>
        <v>0</v>
      </c>
      <c r="L33" s="620">
        <f t="shared" si="25"/>
        <v>0</v>
      </c>
    </row>
    <row r="34" spans="1:12" ht="144" x14ac:dyDescent="0.2">
      <c r="A34" s="614" t="s">
        <v>790</v>
      </c>
      <c r="B34" s="611" t="s">
        <v>714</v>
      </c>
      <c r="C34" s="616">
        <f t="shared" ref="C34:D37" si="26">G34+J34</f>
        <v>0</v>
      </c>
      <c r="D34" s="616">
        <f t="shared" si="26"/>
        <v>0</v>
      </c>
      <c r="E34" s="618">
        <f t="shared" ref="E34:E36" si="27">C34+D34</f>
        <v>0</v>
      </c>
      <c r="G34" s="619">
        <v>0</v>
      </c>
      <c r="H34" s="619">
        <v>0</v>
      </c>
      <c r="I34" s="618">
        <f t="shared" ref="I34:I36" si="28">G34+H34</f>
        <v>0</v>
      </c>
      <c r="J34" s="619">
        <v>0</v>
      </c>
      <c r="K34" s="619">
        <v>0</v>
      </c>
      <c r="L34" s="618">
        <f t="shared" ref="L34:L36" si="29">J34+K34</f>
        <v>0</v>
      </c>
    </row>
    <row r="35" spans="1:12" ht="22.15" customHeight="1" x14ac:dyDescent="0.2">
      <c r="A35" s="614" t="s">
        <v>789</v>
      </c>
      <c r="B35" s="608" t="s">
        <v>181</v>
      </c>
      <c r="C35" s="616">
        <f t="shared" si="26"/>
        <v>0</v>
      </c>
      <c r="D35" s="616">
        <f t="shared" si="26"/>
        <v>0</v>
      </c>
      <c r="E35" s="618">
        <f t="shared" si="27"/>
        <v>0</v>
      </c>
      <c r="G35" s="619">
        <v>0</v>
      </c>
      <c r="H35" s="619">
        <v>0</v>
      </c>
      <c r="I35" s="618">
        <f t="shared" si="28"/>
        <v>0</v>
      </c>
      <c r="J35" s="619">
        <v>0</v>
      </c>
      <c r="K35" s="619">
        <v>0</v>
      </c>
      <c r="L35" s="618">
        <f t="shared" si="29"/>
        <v>0</v>
      </c>
    </row>
    <row r="36" spans="1:12" ht="4.5" hidden="1" customHeight="1" x14ac:dyDescent="0.2">
      <c r="A36" s="614" t="s">
        <v>791</v>
      </c>
      <c r="B36" s="608" t="s">
        <v>176</v>
      </c>
      <c r="C36" s="616">
        <f t="shared" si="26"/>
        <v>0</v>
      </c>
      <c r="D36" s="616">
        <f t="shared" si="26"/>
        <v>0</v>
      </c>
      <c r="E36" s="618">
        <f t="shared" si="27"/>
        <v>0</v>
      </c>
      <c r="G36" s="619">
        <v>0</v>
      </c>
      <c r="H36" s="619">
        <v>0</v>
      </c>
      <c r="I36" s="618">
        <f t="shared" si="28"/>
        <v>0</v>
      </c>
      <c r="J36" s="619">
        <v>0</v>
      </c>
      <c r="K36" s="619">
        <v>0</v>
      </c>
      <c r="L36" s="618">
        <f t="shared" si="29"/>
        <v>0</v>
      </c>
    </row>
    <row r="37" spans="1:12" ht="19.899999999999999" customHeight="1" x14ac:dyDescent="0.2">
      <c r="A37" s="614" t="s">
        <v>746</v>
      </c>
      <c r="B37" s="608" t="s">
        <v>182</v>
      </c>
      <c r="C37" s="616">
        <f t="shared" si="26"/>
        <v>0</v>
      </c>
      <c r="D37" s="616">
        <f t="shared" si="26"/>
        <v>0</v>
      </c>
      <c r="E37" s="618">
        <f t="shared" ref="E37" si="30">C37+D37</f>
        <v>0</v>
      </c>
      <c r="G37" s="619">
        <v>0</v>
      </c>
      <c r="H37" s="619">
        <v>0</v>
      </c>
      <c r="I37" s="618">
        <f t="shared" ref="I37" si="31">G37+H37</f>
        <v>0</v>
      </c>
      <c r="J37" s="619">
        <v>0</v>
      </c>
      <c r="K37" s="619">
        <v>0</v>
      </c>
      <c r="L37" s="618">
        <f t="shared" ref="L37" si="32">J37+K37</f>
        <v>0</v>
      </c>
    </row>
    <row r="38" spans="1:12" ht="19.899999999999999" customHeight="1" x14ac:dyDescent="0.2">
      <c r="A38" s="614" t="s">
        <v>747</v>
      </c>
      <c r="B38" s="608" t="s">
        <v>101</v>
      </c>
      <c r="C38" s="620">
        <f>C39+C42</f>
        <v>0</v>
      </c>
      <c r="D38" s="620">
        <f t="shared" ref="D38:L38" si="33">D39+D42</f>
        <v>0</v>
      </c>
      <c r="E38" s="620">
        <f t="shared" si="33"/>
        <v>0</v>
      </c>
      <c r="F38" s="621"/>
      <c r="G38" s="620">
        <f t="shared" si="33"/>
        <v>0</v>
      </c>
      <c r="H38" s="620">
        <f t="shared" si="33"/>
        <v>0</v>
      </c>
      <c r="I38" s="620">
        <f t="shared" si="33"/>
        <v>0</v>
      </c>
      <c r="J38" s="620">
        <f t="shared" si="33"/>
        <v>0</v>
      </c>
      <c r="K38" s="620">
        <f t="shared" si="33"/>
        <v>0</v>
      </c>
      <c r="L38" s="620">
        <f t="shared" si="33"/>
        <v>0</v>
      </c>
    </row>
    <row r="39" spans="1:12" ht="24" x14ac:dyDescent="0.2">
      <c r="A39" s="614" t="s">
        <v>748</v>
      </c>
      <c r="B39" s="608" t="s">
        <v>170</v>
      </c>
      <c r="C39" s="620">
        <f>C40+C41</f>
        <v>0</v>
      </c>
      <c r="D39" s="620">
        <f t="shared" ref="D39:L39" si="34">D40+D41</f>
        <v>0</v>
      </c>
      <c r="E39" s="620">
        <f t="shared" si="34"/>
        <v>0</v>
      </c>
      <c r="F39" s="621"/>
      <c r="G39" s="620">
        <f>G40+G41</f>
        <v>0</v>
      </c>
      <c r="H39" s="620">
        <f t="shared" si="34"/>
        <v>0</v>
      </c>
      <c r="I39" s="620">
        <f t="shared" si="34"/>
        <v>0</v>
      </c>
      <c r="J39" s="620">
        <f t="shared" si="34"/>
        <v>0</v>
      </c>
      <c r="K39" s="620">
        <f t="shared" si="34"/>
        <v>0</v>
      </c>
      <c r="L39" s="620">
        <f t="shared" si="34"/>
        <v>0</v>
      </c>
    </row>
    <row r="40" spans="1:12" ht="24" x14ac:dyDescent="0.2">
      <c r="A40" s="614" t="s">
        <v>749</v>
      </c>
      <c r="B40" s="608" t="s">
        <v>133</v>
      </c>
      <c r="C40" s="616">
        <f t="shared" ref="C40:D42" si="35">G40+J40</f>
        <v>0</v>
      </c>
      <c r="D40" s="616">
        <f t="shared" si="35"/>
        <v>0</v>
      </c>
      <c r="E40" s="618">
        <f t="shared" ref="E40:E42" si="36">C40+D40</f>
        <v>0</v>
      </c>
      <c r="G40" s="619">
        <v>0</v>
      </c>
      <c r="H40" s="619">
        <v>0</v>
      </c>
      <c r="I40" s="618">
        <f t="shared" ref="I40:I41" si="37">G40+H40</f>
        <v>0</v>
      </c>
      <c r="J40" s="619">
        <v>0</v>
      </c>
      <c r="K40" s="619">
        <v>0</v>
      </c>
      <c r="L40" s="618">
        <f t="shared" ref="L40:L41" si="38">J40+K40</f>
        <v>0</v>
      </c>
    </row>
    <row r="41" spans="1:12" ht="84" x14ac:dyDescent="0.2">
      <c r="A41" s="614" t="s">
        <v>750</v>
      </c>
      <c r="B41" s="608" t="s">
        <v>183</v>
      </c>
      <c r="C41" s="616">
        <f t="shared" si="35"/>
        <v>0</v>
      </c>
      <c r="D41" s="616">
        <f t="shared" si="35"/>
        <v>0</v>
      </c>
      <c r="E41" s="618">
        <f t="shared" si="36"/>
        <v>0</v>
      </c>
      <c r="G41" s="619">
        <v>0</v>
      </c>
      <c r="H41" s="619">
        <v>0</v>
      </c>
      <c r="I41" s="618">
        <f t="shared" si="37"/>
        <v>0</v>
      </c>
      <c r="J41" s="619">
        <v>0</v>
      </c>
      <c r="K41" s="619">
        <v>0</v>
      </c>
      <c r="L41" s="618">
        <f t="shared" si="38"/>
        <v>0</v>
      </c>
    </row>
    <row r="42" spans="1:12" x14ac:dyDescent="0.2">
      <c r="A42" s="614" t="s">
        <v>751</v>
      </c>
      <c r="B42" s="608" t="s">
        <v>134</v>
      </c>
      <c r="C42" s="616">
        <f t="shared" si="35"/>
        <v>0</v>
      </c>
      <c r="D42" s="616">
        <f t="shared" si="35"/>
        <v>0</v>
      </c>
      <c r="E42" s="618">
        <f t="shared" si="36"/>
        <v>0</v>
      </c>
      <c r="G42" s="619">
        <v>0</v>
      </c>
      <c r="H42" s="619">
        <v>0</v>
      </c>
      <c r="I42" s="618">
        <f t="shared" ref="I42" si="39">G42+H42</f>
        <v>0</v>
      </c>
      <c r="J42" s="619">
        <v>0</v>
      </c>
      <c r="K42" s="619">
        <v>0</v>
      </c>
      <c r="L42" s="618">
        <f t="shared" ref="L42" si="40">J42+K42</f>
        <v>0</v>
      </c>
    </row>
    <row r="43" spans="1:12" x14ac:dyDescent="0.2">
      <c r="A43" s="747" t="s">
        <v>102</v>
      </c>
      <c r="B43" s="747"/>
      <c r="C43" s="620">
        <f>C18+C22+C23+C24+C25+C32+C33+C38</f>
        <v>0</v>
      </c>
      <c r="D43" s="620">
        <f t="shared" ref="D43:L43" si="41">D18+D22+D23+D24+D25+D32+D33+D38</f>
        <v>0</v>
      </c>
      <c r="E43" s="620">
        <f t="shared" si="41"/>
        <v>0</v>
      </c>
      <c r="F43" s="621"/>
      <c r="G43" s="620">
        <f t="shared" si="41"/>
        <v>0</v>
      </c>
      <c r="H43" s="620">
        <f t="shared" si="41"/>
        <v>0</v>
      </c>
      <c r="I43" s="620">
        <f t="shared" si="41"/>
        <v>0</v>
      </c>
      <c r="J43" s="620">
        <f t="shared" si="41"/>
        <v>0</v>
      </c>
      <c r="K43" s="620">
        <f t="shared" si="41"/>
        <v>0</v>
      </c>
      <c r="L43" s="620">
        <f t="shared" si="41"/>
        <v>0</v>
      </c>
    </row>
    <row r="44" spans="1:12" x14ac:dyDescent="0.2">
      <c r="A44" s="747" t="s">
        <v>452</v>
      </c>
      <c r="B44" s="747"/>
      <c r="C44" s="747"/>
      <c r="D44" s="747"/>
      <c r="E44" s="747"/>
      <c r="G44" s="620"/>
      <c r="H44" s="620"/>
      <c r="I44" s="620"/>
      <c r="J44" s="620"/>
      <c r="K44" s="620"/>
      <c r="L44" s="620"/>
    </row>
    <row r="45" spans="1:12" ht="24" x14ac:dyDescent="0.2">
      <c r="A45" s="614" t="s">
        <v>188</v>
      </c>
      <c r="B45" s="608" t="s">
        <v>453</v>
      </c>
      <c r="C45" s="616">
        <f>G45+J45</f>
        <v>0</v>
      </c>
      <c r="D45" s="616">
        <f t="shared" ref="D45" si="42">H45+K45</f>
        <v>0</v>
      </c>
      <c r="E45" s="618">
        <f>C45+D45</f>
        <v>0</v>
      </c>
      <c r="G45" s="619">
        <v>0</v>
      </c>
      <c r="H45" s="619">
        <v>0</v>
      </c>
      <c r="I45" s="618">
        <f>G45+H45</f>
        <v>0</v>
      </c>
      <c r="J45" s="619">
        <v>0</v>
      </c>
      <c r="K45" s="619">
        <v>0</v>
      </c>
      <c r="L45" s="618">
        <f>J45+K45</f>
        <v>0</v>
      </c>
    </row>
    <row r="46" spans="1:12" ht="21.6" customHeight="1" x14ac:dyDescent="0.2">
      <c r="A46" s="614"/>
      <c r="B46" s="608" t="s">
        <v>719</v>
      </c>
      <c r="C46" s="616">
        <f>G46+J46</f>
        <v>0</v>
      </c>
      <c r="D46" s="616">
        <f t="shared" ref="D46:D56" si="43">H46+K46</f>
        <v>0</v>
      </c>
      <c r="E46" s="618">
        <f t="shared" ref="E46:E56" si="44">C46+D46</f>
        <v>0</v>
      </c>
      <c r="G46" s="619">
        <v>0</v>
      </c>
      <c r="H46" s="619">
        <v>0</v>
      </c>
      <c r="I46" s="618">
        <f t="shared" ref="I46:I53" si="45">G46+H46</f>
        <v>0</v>
      </c>
      <c r="J46" s="619">
        <v>0</v>
      </c>
      <c r="K46" s="619">
        <v>0</v>
      </c>
      <c r="L46" s="618"/>
    </row>
    <row r="47" spans="1:12" ht="28.9" customHeight="1" x14ac:dyDescent="0.2">
      <c r="A47" s="614" t="s">
        <v>138</v>
      </c>
      <c r="B47" s="608" t="s">
        <v>792</v>
      </c>
      <c r="C47" s="616">
        <f t="shared" ref="C47:C56" si="46">G47+J47</f>
        <v>0</v>
      </c>
      <c r="D47" s="616">
        <f t="shared" si="43"/>
        <v>0</v>
      </c>
      <c r="E47" s="618">
        <f t="shared" si="44"/>
        <v>0</v>
      </c>
      <c r="G47" s="619">
        <v>0</v>
      </c>
      <c r="H47" s="619">
        <v>0</v>
      </c>
      <c r="I47" s="618">
        <f t="shared" ref="I47:I48" si="47">G47+H47</f>
        <v>0</v>
      </c>
      <c r="J47" s="619">
        <v>0</v>
      </c>
      <c r="K47" s="619">
        <v>0</v>
      </c>
      <c r="L47" s="618">
        <f t="shared" ref="L47" si="48">J47+K47</f>
        <v>0</v>
      </c>
    </row>
    <row r="48" spans="1:12" ht="36" x14ac:dyDescent="0.2">
      <c r="A48" s="614"/>
      <c r="B48" s="608" t="s">
        <v>755</v>
      </c>
      <c r="C48" s="616">
        <f t="shared" si="46"/>
        <v>0</v>
      </c>
      <c r="D48" s="616">
        <f t="shared" si="43"/>
        <v>0</v>
      </c>
      <c r="E48" s="618">
        <f t="shared" si="44"/>
        <v>0</v>
      </c>
      <c r="G48" s="619">
        <v>0</v>
      </c>
      <c r="H48" s="619">
        <v>0</v>
      </c>
      <c r="I48" s="618">
        <f t="shared" si="47"/>
        <v>0</v>
      </c>
      <c r="J48" s="619">
        <v>0</v>
      </c>
      <c r="K48" s="619">
        <v>0</v>
      </c>
      <c r="L48" s="618"/>
    </row>
    <row r="49" spans="1:12" ht="36" x14ac:dyDescent="0.2">
      <c r="A49" s="614" t="s">
        <v>752</v>
      </c>
      <c r="B49" s="608" t="s">
        <v>793</v>
      </c>
      <c r="C49" s="616">
        <f t="shared" si="46"/>
        <v>0</v>
      </c>
      <c r="D49" s="616">
        <f t="shared" si="43"/>
        <v>0</v>
      </c>
      <c r="E49" s="618">
        <f t="shared" si="44"/>
        <v>0</v>
      </c>
      <c r="G49" s="619">
        <v>0</v>
      </c>
      <c r="H49" s="619">
        <v>0</v>
      </c>
      <c r="I49" s="618">
        <f t="shared" ref="I49:I50" si="49">G49+H49</f>
        <v>0</v>
      </c>
      <c r="J49" s="619">
        <v>0</v>
      </c>
      <c r="K49" s="619">
        <v>0</v>
      </c>
      <c r="L49" s="618">
        <f t="shared" ref="L49" si="50">J49+K49</f>
        <v>0</v>
      </c>
    </row>
    <row r="50" spans="1:12" ht="34.9" customHeight="1" x14ac:dyDescent="0.2">
      <c r="A50" s="614"/>
      <c r="B50" s="608" t="s">
        <v>794</v>
      </c>
      <c r="C50" s="616">
        <f t="shared" si="46"/>
        <v>0</v>
      </c>
      <c r="D50" s="616">
        <f t="shared" si="43"/>
        <v>0</v>
      </c>
      <c r="E50" s="618">
        <f t="shared" si="44"/>
        <v>0</v>
      </c>
      <c r="G50" s="619">
        <v>0</v>
      </c>
      <c r="H50" s="619">
        <v>0</v>
      </c>
      <c r="I50" s="618">
        <f t="shared" si="49"/>
        <v>0</v>
      </c>
      <c r="J50" s="619">
        <v>0</v>
      </c>
      <c r="K50" s="619">
        <v>0</v>
      </c>
      <c r="L50" s="618"/>
    </row>
    <row r="51" spans="1:12" ht="60" x14ac:dyDescent="0.2">
      <c r="A51" s="614" t="s">
        <v>460</v>
      </c>
      <c r="B51" s="608" t="s">
        <v>795</v>
      </c>
      <c r="C51" s="616">
        <f t="shared" si="46"/>
        <v>0</v>
      </c>
      <c r="D51" s="616">
        <f t="shared" si="43"/>
        <v>0</v>
      </c>
      <c r="E51" s="618">
        <f t="shared" si="44"/>
        <v>0</v>
      </c>
      <c r="G51" s="619">
        <v>0</v>
      </c>
      <c r="H51" s="619">
        <v>0</v>
      </c>
      <c r="I51" s="618">
        <f t="shared" ref="I51:I52" si="51">G51+H51</f>
        <v>0</v>
      </c>
      <c r="J51" s="619">
        <v>0</v>
      </c>
      <c r="K51" s="619">
        <v>0</v>
      </c>
      <c r="L51" s="618">
        <f t="shared" ref="L51" si="52">J51+K51</f>
        <v>0</v>
      </c>
    </row>
    <row r="52" spans="1:12" ht="60" x14ac:dyDescent="0.2">
      <c r="A52" s="614"/>
      <c r="B52" s="608" t="s">
        <v>757</v>
      </c>
      <c r="C52" s="616">
        <f t="shared" si="46"/>
        <v>0</v>
      </c>
      <c r="D52" s="616">
        <f t="shared" si="43"/>
        <v>0</v>
      </c>
      <c r="E52" s="618">
        <f t="shared" si="44"/>
        <v>0</v>
      </c>
      <c r="G52" s="619">
        <v>0</v>
      </c>
      <c r="H52" s="619">
        <v>0</v>
      </c>
      <c r="I52" s="618">
        <f t="shared" si="51"/>
        <v>0</v>
      </c>
      <c r="J52" s="619">
        <v>0</v>
      </c>
      <c r="K52" s="619">
        <v>0</v>
      </c>
      <c r="L52" s="618"/>
    </row>
    <row r="53" spans="1:12" x14ac:dyDescent="0.2">
      <c r="A53" s="614" t="s">
        <v>753</v>
      </c>
      <c r="B53" s="608" t="s">
        <v>466</v>
      </c>
      <c r="C53" s="616">
        <f t="shared" si="46"/>
        <v>0</v>
      </c>
      <c r="D53" s="616">
        <f t="shared" si="43"/>
        <v>0</v>
      </c>
      <c r="E53" s="618">
        <f t="shared" si="44"/>
        <v>0</v>
      </c>
      <c r="G53" s="619">
        <v>0</v>
      </c>
      <c r="H53" s="619">
        <v>0</v>
      </c>
      <c r="I53" s="618">
        <f t="shared" si="45"/>
        <v>0</v>
      </c>
      <c r="J53" s="619">
        <v>0</v>
      </c>
      <c r="K53" s="619">
        <v>0</v>
      </c>
      <c r="L53" s="618">
        <f t="shared" ref="L53" si="53">J53+K53</f>
        <v>0</v>
      </c>
    </row>
    <row r="54" spans="1:12" ht="24" x14ac:dyDescent="0.2">
      <c r="A54" s="614"/>
      <c r="B54" s="608" t="s">
        <v>796</v>
      </c>
      <c r="C54" s="616">
        <f t="shared" si="46"/>
        <v>0</v>
      </c>
      <c r="D54" s="616">
        <f t="shared" si="43"/>
        <v>0</v>
      </c>
      <c r="E54" s="618">
        <f t="shared" si="44"/>
        <v>0</v>
      </c>
      <c r="G54" s="619">
        <v>0</v>
      </c>
      <c r="H54" s="619">
        <v>0</v>
      </c>
      <c r="I54" s="618"/>
      <c r="J54" s="619">
        <v>0</v>
      </c>
      <c r="K54" s="619">
        <v>0</v>
      </c>
      <c r="L54" s="618"/>
    </row>
    <row r="55" spans="1:12" x14ac:dyDescent="0.2">
      <c r="A55" s="614" t="s">
        <v>754</v>
      </c>
      <c r="B55" s="608" t="s">
        <v>467</v>
      </c>
      <c r="C55" s="616">
        <f t="shared" si="46"/>
        <v>0</v>
      </c>
      <c r="D55" s="616">
        <f t="shared" si="43"/>
        <v>0</v>
      </c>
      <c r="E55" s="618">
        <f t="shared" si="44"/>
        <v>0</v>
      </c>
      <c r="G55" s="619">
        <v>0</v>
      </c>
      <c r="H55" s="619">
        <v>0</v>
      </c>
      <c r="I55" s="618">
        <f t="shared" ref="I55" si="54">G55+H55</f>
        <v>0</v>
      </c>
      <c r="J55" s="619">
        <v>0</v>
      </c>
      <c r="K55" s="619">
        <v>0</v>
      </c>
      <c r="L55" s="618">
        <f t="shared" ref="L55" si="55">J55+K55</f>
        <v>0</v>
      </c>
    </row>
    <row r="56" spans="1:12" ht="24" x14ac:dyDescent="0.2">
      <c r="A56" s="614"/>
      <c r="B56" s="608" t="s">
        <v>454</v>
      </c>
      <c r="C56" s="616">
        <f t="shared" si="46"/>
        <v>0</v>
      </c>
      <c r="D56" s="616">
        <f t="shared" si="43"/>
        <v>0</v>
      </c>
      <c r="E56" s="618">
        <f t="shared" si="44"/>
        <v>0</v>
      </c>
      <c r="G56" s="619">
        <v>0</v>
      </c>
      <c r="H56" s="619">
        <v>0</v>
      </c>
      <c r="I56" s="618"/>
      <c r="J56" s="619">
        <v>0</v>
      </c>
      <c r="K56" s="619">
        <v>0</v>
      </c>
      <c r="L56" s="618"/>
    </row>
    <row r="57" spans="1:12" x14ac:dyDescent="0.2">
      <c r="A57" s="747" t="s">
        <v>103</v>
      </c>
      <c r="B57" s="747"/>
      <c r="C57" s="620">
        <f>SUM(C45+C53+C55+C47+C49+C51)</f>
        <v>0</v>
      </c>
      <c r="D57" s="620">
        <f t="shared" ref="D57:L57" si="56">SUM(D45+D53+D55+D47+D49+D51)</f>
        <v>0</v>
      </c>
      <c r="E57" s="620">
        <f t="shared" si="56"/>
        <v>0</v>
      </c>
      <c r="F57" s="621"/>
      <c r="G57" s="620">
        <f t="shared" si="56"/>
        <v>0</v>
      </c>
      <c r="H57" s="620">
        <f t="shared" si="56"/>
        <v>0</v>
      </c>
      <c r="I57" s="620">
        <f t="shared" si="56"/>
        <v>0</v>
      </c>
      <c r="J57" s="620">
        <f t="shared" si="56"/>
        <v>0</v>
      </c>
      <c r="K57" s="620">
        <f t="shared" si="56"/>
        <v>0</v>
      </c>
      <c r="L57" s="620">
        <f t="shared" si="56"/>
        <v>0</v>
      </c>
    </row>
    <row r="58" spans="1:12" x14ac:dyDescent="0.2">
      <c r="A58" s="747" t="s">
        <v>765</v>
      </c>
      <c r="B58" s="747"/>
      <c r="C58" s="747"/>
      <c r="D58" s="747"/>
      <c r="E58" s="747"/>
      <c r="G58" s="618"/>
      <c r="H58" s="618"/>
      <c r="I58" s="618"/>
      <c r="J58" s="618"/>
      <c r="K58" s="618"/>
      <c r="L58" s="618"/>
    </row>
    <row r="59" spans="1:12" x14ac:dyDescent="0.2">
      <c r="A59" s="614" t="s">
        <v>189</v>
      </c>
      <c r="B59" s="608" t="s">
        <v>104</v>
      </c>
      <c r="C59" s="620">
        <f>SUM(C60:C61)</f>
        <v>0</v>
      </c>
      <c r="D59" s="620">
        <f t="shared" ref="D59:L59" si="57">SUM(D60:D61)</f>
        <v>0</v>
      </c>
      <c r="E59" s="620">
        <f t="shared" si="57"/>
        <v>0</v>
      </c>
      <c r="F59" s="621"/>
      <c r="G59" s="620">
        <f t="shared" si="57"/>
        <v>0</v>
      </c>
      <c r="H59" s="620">
        <f t="shared" si="57"/>
        <v>0</v>
      </c>
      <c r="I59" s="620">
        <f t="shared" si="57"/>
        <v>0</v>
      </c>
      <c r="J59" s="620">
        <f t="shared" si="57"/>
        <v>0</v>
      </c>
      <c r="K59" s="620">
        <f t="shared" si="57"/>
        <v>0</v>
      </c>
      <c r="L59" s="620">
        <f t="shared" si="57"/>
        <v>0</v>
      </c>
    </row>
    <row r="60" spans="1:12" ht="36" x14ac:dyDescent="0.2">
      <c r="A60" s="614" t="s">
        <v>455</v>
      </c>
      <c r="B60" s="608" t="s">
        <v>184</v>
      </c>
      <c r="C60" s="616">
        <f>G60+J60</f>
        <v>0</v>
      </c>
      <c r="D60" s="616">
        <f>H60+K60</f>
        <v>0</v>
      </c>
      <c r="E60" s="618">
        <f t="shared" ref="E60:E61" si="58">C60+D60</f>
        <v>0</v>
      </c>
      <c r="G60" s="619">
        <v>0</v>
      </c>
      <c r="H60" s="619">
        <v>0</v>
      </c>
      <c r="I60" s="618">
        <f t="shared" ref="I60:I61" si="59">G60+H60</f>
        <v>0</v>
      </c>
      <c r="J60" s="619">
        <v>0</v>
      </c>
      <c r="K60" s="619">
        <v>0</v>
      </c>
      <c r="L60" s="618">
        <f t="shared" ref="L60:L61" si="60">J60+K60</f>
        <v>0</v>
      </c>
    </row>
    <row r="61" spans="1:12" ht="24" x14ac:dyDescent="0.2">
      <c r="A61" s="614" t="s">
        <v>456</v>
      </c>
      <c r="B61" s="608" t="s">
        <v>171</v>
      </c>
      <c r="C61" s="616">
        <f>G61+J61</f>
        <v>0</v>
      </c>
      <c r="D61" s="616">
        <f>H61+K61</f>
        <v>0</v>
      </c>
      <c r="E61" s="618">
        <f t="shared" si="58"/>
        <v>0</v>
      </c>
      <c r="G61" s="619">
        <v>0</v>
      </c>
      <c r="H61" s="619">
        <v>0</v>
      </c>
      <c r="I61" s="618">
        <f t="shared" si="59"/>
        <v>0</v>
      </c>
      <c r="J61" s="619">
        <v>0</v>
      </c>
      <c r="K61" s="619">
        <v>0</v>
      </c>
      <c r="L61" s="618">
        <f t="shared" si="60"/>
        <v>0</v>
      </c>
    </row>
    <row r="62" spans="1:12" ht="24" x14ac:dyDescent="0.2">
      <c r="A62" s="614" t="s">
        <v>457</v>
      </c>
      <c r="B62" s="608" t="s">
        <v>105</v>
      </c>
      <c r="C62" s="620">
        <f>SUM(C63:C67)</f>
        <v>0</v>
      </c>
      <c r="D62" s="620">
        <f t="shared" ref="D62:L62" si="61">SUM(D63:D67)</f>
        <v>0</v>
      </c>
      <c r="E62" s="620">
        <f t="shared" si="61"/>
        <v>0</v>
      </c>
      <c r="F62" s="621"/>
      <c r="G62" s="620">
        <f t="shared" si="61"/>
        <v>0</v>
      </c>
      <c r="H62" s="620">
        <f t="shared" si="61"/>
        <v>0</v>
      </c>
      <c r="I62" s="620">
        <f t="shared" si="61"/>
        <v>0</v>
      </c>
      <c r="J62" s="620">
        <f t="shared" si="61"/>
        <v>0</v>
      </c>
      <c r="K62" s="620">
        <f t="shared" si="61"/>
        <v>0</v>
      </c>
      <c r="L62" s="620">
        <f t="shared" si="61"/>
        <v>0</v>
      </c>
    </row>
    <row r="63" spans="1:12" ht="36" x14ac:dyDescent="0.2">
      <c r="A63" s="614" t="s">
        <v>758</v>
      </c>
      <c r="B63" s="608" t="s">
        <v>185</v>
      </c>
      <c r="C63" s="616">
        <f t="shared" ref="C63:D68" si="62">G63+J63</f>
        <v>0</v>
      </c>
      <c r="D63" s="616">
        <f t="shared" si="62"/>
        <v>0</v>
      </c>
      <c r="E63" s="618">
        <f t="shared" ref="E63:E68" si="63">C63+D63</f>
        <v>0</v>
      </c>
      <c r="G63" s="619"/>
      <c r="H63" s="619"/>
      <c r="I63" s="618">
        <f t="shared" ref="I63:I68" si="64">G63+H63</f>
        <v>0</v>
      </c>
      <c r="J63" s="619">
        <v>0</v>
      </c>
      <c r="K63" s="619">
        <v>0</v>
      </c>
      <c r="L63" s="618">
        <f t="shared" ref="L63:L68" si="65">J63+K63</f>
        <v>0</v>
      </c>
    </row>
    <row r="64" spans="1:12" ht="36" x14ac:dyDescent="0.2">
      <c r="A64" s="614" t="s">
        <v>759</v>
      </c>
      <c r="B64" s="608" t="s">
        <v>186</v>
      </c>
      <c r="C64" s="616">
        <f t="shared" si="62"/>
        <v>0</v>
      </c>
      <c r="D64" s="616">
        <f t="shared" si="62"/>
        <v>0</v>
      </c>
      <c r="E64" s="618">
        <f t="shared" si="63"/>
        <v>0</v>
      </c>
      <c r="G64" s="619"/>
      <c r="H64" s="619"/>
      <c r="I64" s="618">
        <f t="shared" si="64"/>
        <v>0</v>
      </c>
      <c r="J64" s="619">
        <v>0</v>
      </c>
      <c r="K64" s="619">
        <v>0</v>
      </c>
      <c r="L64" s="618">
        <f t="shared" si="65"/>
        <v>0</v>
      </c>
    </row>
    <row r="65" spans="1:12" ht="45" customHeight="1" x14ac:dyDescent="0.2">
      <c r="A65" s="614" t="s">
        <v>760</v>
      </c>
      <c r="B65" s="608" t="s">
        <v>187</v>
      </c>
      <c r="C65" s="616">
        <f t="shared" si="62"/>
        <v>0</v>
      </c>
      <c r="D65" s="616">
        <f t="shared" si="62"/>
        <v>0</v>
      </c>
      <c r="E65" s="618">
        <f t="shared" si="63"/>
        <v>0</v>
      </c>
      <c r="G65" s="619"/>
      <c r="H65" s="619"/>
      <c r="I65" s="618">
        <f t="shared" si="64"/>
        <v>0</v>
      </c>
      <c r="J65" s="619">
        <v>0</v>
      </c>
      <c r="K65" s="619">
        <v>0</v>
      </c>
      <c r="L65" s="618">
        <f t="shared" si="65"/>
        <v>0</v>
      </c>
    </row>
    <row r="66" spans="1:12" ht="34.9" customHeight="1" x14ac:dyDescent="0.2">
      <c r="A66" s="614" t="s">
        <v>761</v>
      </c>
      <c r="B66" s="608" t="s">
        <v>797</v>
      </c>
      <c r="C66" s="616">
        <f t="shared" si="62"/>
        <v>0</v>
      </c>
      <c r="D66" s="616">
        <f t="shared" si="62"/>
        <v>0</v>
      </c>
      <c r="E66" s="618">
        <f t="shared" si="63"/>
        <v>0</v>
      </c>
      <c r="G66" s="619"/>
      <c r="H66" s="619"/>
      <c r="I66" s="618">
        <f t="shared" si="64"/>
        <v>0</v>
      </c>
      <c r="J66" s="619">
        <v>0</v>
      </c>
      <c r="K66" s="619">
        <v>0</v>
      </c>
      <c r="L66" s="618">
        <f t="shared" si="65"/>
        <v>0</v>
      </c>
    </row>
    <row r="67" spans="1:12" ht="36" x14ac:dyDescent="0.2">
      <c r="A67" s="614" t="s">
        <v>762</v>
      </c>
      <c r="B67" s="608" t="s">
        <v>763</v>
      </c>
      <c r="C67" s="616">
        <f t="shared" si="62"/>
        <v>0</v>
      </c>
      <c r="D67" s="616">
        <f t="shared" si="62"/>
        <v>0</v>
      </c>
      <c r="E67" s="618">
        <f t="shared" si="63"/>
        <v>0</v>
      </c>
      <c r="G67" s="619"/>
      <c r="H67" s="619"/>
      <c r="I67" s="618">
        <f t="shared" si="64"/>
        <v>0</v>
      </c>
      <c r="J67" s="619">
        <v>0</v>
      </c>
      <c r="K67" s="619">
        <v>0</v>
      </c>
      <c r="L67" s="618">
        <f t="shared" si="65"/>
        <v>0</v>
      </c>
    </row>
    <row r="68" spans="1:12" ht="24" x14ac:dyDescent="0.2">
      <c r="A68" s="614" t="s">
        <v>458</v>
      </c>
      <c r="B68" s="608" t="s">
        <v>106</v>
      </c>
      <c r="C68" s="616">
        <f t="shared" si="62"/>
        <v>0</v>
      </c>
      <c r="D68" s="616">
        <f t="shared" si="62"/>
        <v>0</v>
      </c>
      <c r="E68" s="618">
        <f t="shared" si="63"/>
        <v>0</v>
      </c>
      <c r="G68" s="619"/>
      <c r="H68" s="619"/>
      <c r="I68" s="618">
        <f t="shared" si="64"/>
        <v>0</v>
      </c>
      <c r="J68" s="619">
        <v>0</v>
      </c>
      <c r="K68" s="619">
        <v>0</v>
      </c>
      <c r="L68" s="618">
        <f t="shared" si="65"/>
        <v>0</v>
      </c>
    </row>
    <row r="69" spans="1:12" ht="24" customHeight="1" x14ac:dyDescent="0.2">
      <c r="A69" s="614" t="s">
        <v>764</v>
      </c>
      <c r="B69" s="608" t="s">
        <v>107</v>
      </c>
      <c r="C69" s="616">
        <f>C70+C71</f>
        <v>0</v>
      </c>
      <c r="D69" s="616">
        <f t="shared" ref="D69:L69" si="66">D70+D71</f>
        <v>0</v>
      </c>
      <c r="E69" s="616">
        <f t="shared" si="66"/>
        <v>0</v>
      </c>
      <c r="F69" s="622"/>
      <c r="G69" s="623">
        <f t="shared" si="66"/>
        <v>0</v>
      </c>
      <c r="H69" s="623">
        <f t="shared" si="66"/>
        <v>0</v>
      </c>
      <c r="I69" s="623">
        <f t="shared" si="66"/>
        <v>0</v>
      </c>
      <c r="J69" s="623">
        <f t="shared" si="66"/>
        <v>0</v>
      </c>
      <c r="K69" s="623">
        <f t="shared" si="66"/>
        <v>0</v>
      </c>
      <c r="L69" s="623">
        <f t="shared" si="66"/>
        <v>0</v>
      </c>
    </row>
    <row r="70" spans="1:12" ht="67.5" customHeight="1" x14ac:dyDescent="0.2">
      <c r="A70" s="614" t="s">
        <v>798</v>
      </c>
      <c r="B70" s="608" t="s">
        <v>135</v>
      </c>
      <c r="C70" s="616">
        <f>G70+J70</f>
        <v>0</v>
      </c>
      <c r="D70" s="616">
        <f>H70+K70</f>
        <v>0</v>
      </c>
      <c r="E70" s="618">
        <f t="shared" ref="E70" si="67">C70+D70</f>
        <v>0</v>
      </c>
      <c r="G70" s="619">
        <v>0</v>
      </c>
      <c r="H70" s="619">
        <v>0</v>
      </c>
      <c r="I70" s="617">
        <f t="shared" ref="I70" si="68">G70+H70</f>
        <v>0</v>
      </c>
      <c r="J70" s="619">
        <v>0</v>
      </c>
      <c r="K70" s="619">
        <v>0</v>
      </c>
      <c r="L70" s="618"/>
    </row>
    <row r="71" spans="1:12" ht="11.25" hidden="1" customHeight="1" x14ac:dyDescent="0.2">
      <c r="A71" s="614" t="s">
        <v>806</v>
      </c>
      <c r="B71" s="608" t="s">
        <v>136</v>
      </c>
      <c r="C71" s="616"/>
      <c r="D71" s="616"/>
      <c r="E71" s="618"/>
      <c r="G71" s="619"/>
      <c r="H71" s="619"/>
      <c r="I71" s="617"/>
      <c r="J71" s="619"/>
      <c r="K71" s="619"/>
      <c r="L71" s="618"/>
    </row>
    <row r="72" spans="1:12" x14ac:dyDescent="0.2">
      <c r="A72" s="747" t="s">
        <v>108</v>
      </c>
      <c r="B72" s="747"/>
      <c r="C72" s="620">
        <f>C59+C62+C68+C69</f>
        <v>0</v>
      </c>
      <c r="D72" s="620">
        <f t="shared" ref="D72:L72" si="69">D59+D62+D68+D69</f>
        <v>0</v>
      </c>
      <c r="E72" s="620">
        <f t="shared" si="69"/>
        <v>0</v>
      </c>
      <c r="F72" s="621"/>
      <c r="G72" s="620">
        <f t="shared" si="69"/>
        <v>0</v>
      </c>
      <c r="H72" s="620">
        <f t="shared" si="69"/>
        <v>0</v>
      </c>
      <c r="I72" s="620">
        <f t="shared" si="69"/>
        <v>0</v>
      </c>
      <c r="J72" s="620">
        <f t="shared" si="69"/>
        <v>0</v>
      </c>
      <c r="K72" s="620">
        <f t="shared" si="69"/>
        <v>0</v>
      </c>
      <c r="L72" s="620">
        <f t="shared" si="69"/>
        <v>0</v>
      </c>
    </row>
    <row r="73" spans="1:12" x14ac:dyDescent="0.2">
      <c r="A73" s="748" t="s">
        <v>799</v>
      </c>
      <c r="B73" s="748"/>
      <c r="C73" s="748"/>
      <c r="D73" s="748"/>
      <c r="E73" s="748"/>
      <c r="G73" s="618"/>
      <c r="H73" s="618"/>
      <c r="I73" s="618"/>
      <c r="J73" s="618"/>
      <c r="K73" s="618"/>
      <c r="L73" s="618"/>
    </row>
    <row r="74" spans="1:12" ht="24" x14ac:dyDescent="0.2">
      <c r="A74" s="614" t="s">
        <v>44</v>
      </c>
      <c r="B74" s="608" t="s">
        <v>800</v>
      </c>
      <c r="C74" s="616">
        <f>G74+J74</f>
        <v>0</v>
      </c>
      <c r="D74" s="616">
        <f>H74+K74</f>
        <v>0</v>
      </c>
      <c r="E74" s="618">
        <f t="shared" ref="E74" si="70">C74+D74</f>
        <v>0</v>
      </c>
      <c r="G74" s="619">
        <v>0</v>
      </c>
      <c r="H74" s="619">
        <v>0</v>
      </c>
      <c r="I74" s="618">
        <f t="shared" ref="I74" si="71">G74+H74</f>
        <v>0</v>
      </c>
      <c r="J74" s="619">
        <v>0</v>
      </c>
      <c r="K74" s="619">
        <v>0</v>
      </c>
      <c r="L74" s="618">
        <f t="shared" ref="L74" si="72">J74+K74</f>
        <v>0</v>
      </c>
    </row>
    <row r="75" spans="1:12" x14ac:dyDescent="0.2">
      <c r="A75" s="614" t="s">
        <v>802</v>
      </c>
      <c r="B75" s="608" t="s">
        <v>801</v>
      </c>
      <c r="C75" s="616"/>
      <c r="D75" s="616"/>
      <c r="E75" s="618"/>
      <c r="G75" s="619">
        <v>0</v>
      </c>
      <c r="H75" s="619">
        <v>0</v>
      </c>
      <c r="I75" s="618"/>
      <c r="J75" s="619">
        <v>0</v>
      </c>
      <c r="K75" s="619">
        <v>0</v>
      </c>
      <c r="L75" s="618"/>
    </row>
    <row r="76" spans="1:12" ht="20.45" customHeight="1" x14ac:dyDescent="0.2">
      <c r="A76" s="747" t="s">
        <v>109</v>
      </c>
      <c r="B76" s="747"/>
      <c r="C76" s="620">
        <f>SUM(C74:C75)</f>
        <v>0</v>
      </c>
      <c r="D76" s="620">
        <f>SUM(D74:D75)</f>
        <v>0</v>
      </c>
      <c r="E76" s="620">
        <f>SUM(E74:E75)</f>
        <v>0</v>
      </c>
      <c r="G76" s="620">
        <f t="shared" ref="G76:L76" si="73">SUM(G74:G75)</f>
        <v>0</v>
      </c>
      <c r="H76" s="620">
        <f t="shared" si="73"/>
        <v>0</v>
      </c>
      <c r="I76" s="620">
        <f t="shared" si="73"/>
        <v>0</v>
      </c>
      <c r="J76" s="620">
        <f t="shared" si="73"/>
        <v>0</v>
      </c>
      <c r="K76" s="620">
        <f t="shared" si="73"/>
        <v>0</v>
      </c>
      <c r="L76" s="620">
        <f t="shared" si="73"/>
        <v>0</v>
      </c>
    </row>
    <row r="77" spans="1:12" ht="26.45" customHeight="1" x14ac:dyDescent="0.2">
      <c r="A77" s="748" t="s">
        <v>715</v>
      </c>
      <c r="B77" s="748"/>
      <c r="C77" s="620">
        <f>C76+C72+C57+C43+C16+C13</f>
        <v>0</v>
      </c>
      <c r="D77" s="620">
        <f t="shared" ref="D77:L77" si="74">D76+D72+D57+D43+D16+D13</f>
        <v>0</v>
      </c>
      <c r="E77" s="620">
        <f t="shared" si="74"/>
        <v>0</v>
      </c>
      <c r="F77" s="621"/>
      <c r="G77" s="620">
        <f>G76+G72+G57+G43+G16+G13</f>
        <v>0</v>
      </c>
      <c r="H77" s="620">
        <f t="shared" si="74"/>
        <v>0</v>
      </c>
      <c r="I77" s="620">
        <f t="shared" si="74"/>
        <v>0</v>
      </c>
      <c r="J77" s="620">
        <f t="shared" si="74"/>
        <v>0</v>
      </c>
      <c r="K77" s="620">
        <f t="shared" si="74"/>
        <v>0</v>
      </c>
      <c r="L77" s="620">
        <f t="shared" si="74"/>
        <v>0</v>
      </c>
    </row>
    <row r="78" spans="1:12" ht="24" customHeight="1" x14ac:dyDescent="0.2">
      <c r="A78" s="748" t="s">
        <v>856</v>
      </c>
      <c r="B78" s="748"/>
      <c r="C78" s="620">
        <f>C60+C47+C15+C11+C10+C45+C12</f>
        <v>0</v>
      </c>
      <c r="D78" s="620">
        <f t="shared" ref="D78:L78" si="75">D60+D47+D15+D11+D10+D45+D12</f>
        <v>0</v>
      </c>
      <c r="E78" s="620">
        <f t="shared" si="75"/>
        <v>0</v>
      </c>
      <c r="F78" s="621"/>
      <c r="G78" s="620">
        <f t="shared" si="75"/>
        <v>0</v>
      </c>
      <c r="H78" s="620">
        <f t="shared" si="75"/>
        <v>0</v>
      </c>
      <c r="I78" s="620">
        <f t="shared" si="75"/>
        <v>0</v>
      </c>
      <c r="J78" s="620">
        <f t="shared" si="75"/>
        <v>0</v>
      </c>
      <c r="K78" s="620">
        <f t="shared" si="75"/>
        <v>0</v>
      </c>
      <c r="L78" s="620">
        <f t="shared" si="75"/>
        <v>0</v>
      </c>
    </row>
    <row r="79" spans="1:12" ht="43.15" customHeight="1" x14ac:dyDescent="0.2">
      <c r="A79" s="749" t="s">
        <v>825</v>
      </c>
      <c r="B79" s="749"/>
      <c r="C79" s="749"/>
      <c r="D79" s="749"/>
      <c r="E79" s="749"/>
      <c r="G79" s="618"/>
      <c r="H79" s="618"/>
      <c r="I79" s="618"/>
      <c r="J79" s="618"/>
      <c r="K79" s="618"/>
      <c r="L79" s="618"/>
    </row>
    <row r="80" spans="1:12" ht="24" x14ac:dyDescent="0.2">
      <c r="A80" s="614" t="s">
        <v>465</v>
      </c>
      <c r="B80" s="534" t="s">
        <v>813</v>
      </c>
      <c r="C80" s="616">
        <f>G80+J80</f>
        <v>0</v>
      </c>
      <c r="D80" s="616">
        <f t="shared" ref="D80" si="76">H80+K80</f>
        <v>0</v>
      </c>
      <c r="E80" s="618">
        <f t="shared" ref="E80" si="77">C80+D80</f>
        <v>0</v>
      </c>
      <c r="G80" s="619"/>
      <c r="H80" s="619"/>
      <c r="I80" s="618">
        <f>G80+H80</f>
        <v>0</v>
      </c>
      <c r="J80" s="619">
        <v>0</v>
      </c>
      <c r="K80" s="619">
        <v>0</v>
      </c>
      <c r="L80" s="618">
        <f>J80+K80</f>
        <v>0</v>
      </c>
    </row>
    <row r="81" spans="1:12" ht="36.6" customHeight="1" x14ac:dyDescent="0.2">
      <c r="A81" s="614" t="s">
        <v>803</v>
      </c>
      <c r="B81" s="534" t="s">
        <v>785</v>
      </c>
      <c r="C81" s="616">
        <f t="shared" ref="C81:C82" si="78">G81+J81</f>
        <v>0</v>
      </c>
      <c r="D81" s="616">
        <f t="shared" ref="D81:D82" si="79">H81+K81</f>
        <v>0</v>
      </c>
      <c r="E81" s="618">
        <f t="shared" ref="E81:E82" si="80">C81+D81</f>
        <v>0</v>
      </c>
      <c r="G81" s="619"/>
      <c r="H81" s="619"/>
      <c r="I81" s="618">
        <f t="shared" ref="I81:I82" si="81">G81+H81</f>
        <v>0</v>
      </c>
      <c r="J81" s="619">
        <v>0</v>
      </c>
      <c r="K81" s="619">
        <v>0</v>
      </c>
      <c r="L81" s="618">
        <f t="shared" ref="L81:L82" si="82">J81+K81</f>
        <v>0</v>
      </c>
    </row>
    <row r="82" spans="1:12" ht="27.6" customHeight="1" x14ac:dyDescent="0.2">
      <c r="A82" s="614" t="s">
        <v>804</v>
      </c>
      <c r="B82" s="534" t="s">
        <v>717</v>
      </c>
      <c r="C82" s="616">
        <f t="shared" si="78"/>
        <v>0</v>
      </c>
      <c r="D82" s="616">
        <f t="shared" si="79"/>
        <v>0</v>
      </c>
      <c r="E82" s="618">
        <f t="shared" si="80"/>
        <v>0</v>
      </c>
      <c r="G82" s="619"/>
      <c r="H82" s="619"/>
      <c r="I82" s="618">
        <f t="shared" si="81"/>
        <v>0</v>
      </c>
      <c r="J82" s="619">
        <v>0</v>
      </c>
      <c r="K82" s="619">
        <v>0</v>
      </c>
      <c r="L82" s="618">
        <f t="shared" si="82"/>
        <v>0</v>
      </c>
    </row>
    <row r="83" spans="1:12" x14ac:dyDescent="0.2">
      <c r="A83" s="747" t="s">
        <v>805</v>
      </c>
      <c r="B83" s="747"/>
      <c r="C83" s="620">
        <f>SUM(C80:C82)</f>
        <v>0</v>
      </c>
      <c r="D83" s="620">
        <f t="shared" ref="D83:L83" si="83">SUM(D80:D82)</f>
        <v>0</v>
      </c>
      <c r="E83" s="620">
        <f t="shared" si="83"/>
        <v>0</v>
      </c>
      <c r="F83" s="621"/>
      <c r="G83" s="620">
        <f t="shared" si="83"/>
        <v>0</v>
      </c>
      <c r="H83" s="620">
        <f t="shared" si="83"/>
        <v>0</v>
      </c>
      <c r="I83" s="620">
        <f t="shared" si="83"/>
        <v>0</v>
      </c>
      <c r="J83" s="620">
        <f t="shared" si="83"/>
        <v>0</v>
      </c>
      <c r="K83" s="620">
        <f t="shared" si="83"/>
        <v>0</v>
      </c>
      <c r="L83" s="620">
        <f t="shared" si="83"/>
        <v>0</v>
      </c>
    </row>
    <row r="84" spans="1:12" ht="26.45" customHeight="1" x14ac:dyDescent="0.2">
      <c r="A84" s="747" t="s">
        <v>718</v>
      </c>
      <c r="B84" s="747"/>
      <c r="C84" s="620">
        <f>C77+C83</f>
        <v>0</v>
      </c>
      <c r="D84" s="620">
        <f t="shared" ref="D84:L84" si="84">D77+D83</f>
        <v>0</v>
      </c>
      <c r="E84" s="620">
        <f t="shared" si="84"/>
        <v>0</v>
      </c>
      <c r="F84" s="621"/>
      <c r="G84" s="620">
        <f>G77+G83</f>
        <v>0</v>
      </c>
      <c r="H84" s="620">
        <f t="shared" si="84"/>
        <v>0</v>
      </c>
      <c r="I84" s="620">
        <f t="shared" si="84"/>
        <v>0</v>
      </c>
      <c r="J84" s="620">
        <f t="shared" si="84"/>
        <v>0</v>
      </c>
      <c r="K84" s="620">
        <f t="shared" si="84"/>
        <v>0</v>
      </c>
      <c r="L84" s="620">
        <f t="shared" si="84"/>
        <v>0</v>
      </c>
    </row>
    <row r="85" spans="1:12" x14ac:dyDescent="0.2">
      <c r="G85" s="625"/>
      <c r="H85" s="625"/>
      <c r="I85" s="625"/>
      <c r="J85" s="625"/>
      <c r="K85" s="625"/>
      <c r="L85" s="625"/>
    </row>
    <row r="86" spans="1:12" x14ac:dyDescent="0.2">
      <c r="G86" s="625"/>
      <c r="H86" s="625"/>
      <c r="I86" s="625"/>
      <c r="J86" s="625"/>
      <c r="K86" s="625"/>
      <c r="L86" s="625"/>
    </row>
    <row r="87" spans="1:12" x14ac:dyDescent="0.2">
      <c r="G87" s="625"/>
      <c r="H87" s="625"/>
      <c r="I87" s="625"/>
      <c r="J87" s="625"/>
      <c r="K87" s="625"/>
      <c r="L87" s="625"/>
    </row>
    <row r="88" spans="1:12" x14ac:dyDescent="0.2">
      <c r="G88" s="625"/>
      <c r="H88" s="625"/>
      <c r="I88" s="625"/>
      <c r="J88" s="625"/>
      <c r="K88" s="625"/>
      <c r="L88" s="625"/>
    </row>
    <row r="89" spans="1:12" x14ac:dyDescent="0.2">
      <c r="G89" s="625"/>
      <c r="H89" s="625"/>
      <c r="I89" s="625"/>
      <c r="J89" s="625"/>
      <c r="K89" s="625"/>
      <c r="L89" s="625"/>
    </row>
    <row r="90" spans="1:12" x14ac:dyDescent="0.2">
      <c r="G90" s="625"/>
      <c r="H90" s="625"/>
      <c r="I90" s="625"/>
      <c r="J90" s="625"/>
      <c r="K90" s="625"/>
      <c r="L90" s="625"/>
    </row>
    <row r="91" spans="1:12" x14ac:dyDescent="0.2">
      <c r="G91" s="625"/>
      <c r="H91" s="625"/>
      <c r="I91" s="625"/>
      <c r="J91" s="625"/>
      <c r="K91" s="625"/>
      <c r="L91" s="625"/>
    </row>
    <row r="92" spans="1:12" x14ac:dyDescent="0.2">
      <c r="G92" s="625"/>
      <c r="H92" s="625"/>
      <c r="I92" s="625"/>
      <c r="J92" s="625"/>
      <c r="K92" s="625"/>
      <c r="L92" s="625"/>
    </row>
    <row r="93" spans="1:12" x14ac:dyDescent="0.2">
      <c r="G93" s="625"/>
      <c r="H93" s="625"/>
      <c r="I93" s="625"/>
      <c r="J93" s="625"/>
      <c r="K93" s="625"/>
      <c r="L93" s="625"/>
    </row>
    <row r="94" spans="1:12" x14ac:dyDescent="0.2">
      <c r="G94" s="625"/>
      <c r="H94" s="625"/>
      <c r="I94" s="625"/>
      <c r="J94" s="625"/>
      <c r="K94" s="625"/>
      <c r="L94" s="625"/>
    </row>
    <row r="95" spans="1:12" x14ac:dyDescent="0.2">
      <c r="G95" s="625"/>
      <c r="H95" s="625"/>
      <c r="I95" s="625"/>
      <c r="J95" s="625"/>
      <c r="K95" s="625"/>
      <c r="L95" s="625"/>
    </row>
    <row r="96" spans="1:12" x14ac:dyDescent="0.2">
      <c r="G96" s="625"/>
      <c r="H96" s="625"/>
      <c r="I96" s="625"/>
      <c r="J96" s="625"/>
      <c r="K96" s="625"/>
      <c r="L96" s="625"/>
    </row>
    <row r="97" spans="2:15" x14ac:dyDescent="0.2">
      <c r="G97" s="625"/>
      <c r="H97" s="625"/>
      <c r="I97" s="625"/>
      <c r="J97" s="625"/>
      <c r="K97" s="625"/>
      <c r="L97" s="625"/>
    </row>
    <row r="98" spans="2:15" x14ac:dyDescent="0.2">
      <c r="G98" s="625"/>
      <c r="H98" s="625"/>
      <c r="I98" s="625"/>
      <c r="J98" s="625"/>
      <c r="K98" s="625"/>
      <c r="L98" s="625"/>
    </row>
    <row r="99" spans="2:15" x14ac:dyDescent="0.2">
      <c r="G99" s="625"/>
      <c r="H99" s="625"/>
      <c r="I99" s="625"/>
      <c r="J99" s="625"/>
      <c r="K99" s="625"/>
      <c r="L99" s="625"/>
    </row>
    <row r="100" spans="2:15" x14ac:dyDescent="0.2">
      <c r="G100" s="625"/>
      <c r="H100" s="625"/>
      <c r="I100" s="625"/>
      <c r="J100" s="625"/>
      <c r="K100" s="625"/>
      <c r="L100" s="625"/>
    </row>
    <row r="101" spans="2:15" ht="52.15" customHeight="1" x14ac:dyDescent="0.2">
      <c r="B101" s="608"/>
      <c r="C101" s="626" t="str">
        <f>C5</f>
        <v>Valoare fără TVA</v>
      </c>
      <c r="D101" s="626" t="str">
        <f t="shared" ref="D101:L101" si="85">D5</f>
        <v>TVA</v>
      </c>
      <c r="E101" s="626" t="str">
        <f t="shared" si="85"/>
        <v>Valoare cu TVA</v>
      </c>
      <c r="F101" s="626">
        <f t="shared" si="85"/>
        <v>0</v>
      </c>
      <c r="G101" s="626" t="str">
        <f t="shared" si="85"/>
        <v>Valoare fără TVA eligibila</v>
      </c>
      <c r="H101" s="626" t="str">
        <f t="shared" si="85"/>
        <v>TVA eligibil</v>
      </c>
      <c r="I101" s="626" t="str">
        <f t="shared" si="85"/>
        <v>Valoare cu TVA eligiblia (valoare totala eligiblia</v>
      </c>
      <c r="J101" s="626" t="str">
        <f t="shared" si="85"/>
        <v>Valoare fără TVA neeligibila</v>
      </c>
      <c r="K101" s="626" t="str">
        <f t="shared" si="85"/>
        <v>TVA neeligibil</v>
      </c>
      <c r="L101" s="626" t="str">
        <f t="shared" si="85"/>
        <v>Valoare cu TVA neeligiblia (valoare totala neeligiblia</v>
      </c>
    </row>
    <row r="102" spans="2:15" x14ac:dyDescent="0.2">
      <c r="B102" s="608"/>
      <c r="C102" s="617">
        <f>C45+C47</f>
        <v>0</v>
      </c>
      <c r="D102" s="617">
        <f t="shared" ref="D102:L102" si="86">D45+D47</f>
        <v>0</v>
      </c>
      <c r="E102" s="617">
        <f t="shared" si="86"/>
        <v>0</v>
      </c>
      <c r="F102" s="617"/>
      <c r="G102" s="617">
        <f t="shared" si="86"/>
        <v>0</v>
      </c>
      <c r="H102" s="638">
        <f t="shared" si="86"/>
        <v>0</v>
      </c>
      <c r="I102" s="617">
        <f t="shared" si="86"/>
        <v>0</v>
      </c>
      <c r="J102" s="617">
        <f t="shared" si="86"/>
        <v>0</v>
      </c>
      <c r="K102" s="617">
        <f t="shared" si="86"/>
        <v>0</v>
      </c>
      <c r="L102" s="617">
        <f t="shared" si="86"/>
        <v>0</v>
      </c>
    </row>
    <row r="103" spans="2:15" x14ac:dyDescent="0.2">
      <c r="B103" s="608"/>
      <c r="C103" s="236" t="str">
        <f>IF(C102&lt;&gt;C104,"Eroare!","")</f>
        <v/>
      </c>
      <c r="D103" s="236" t="str">
        <f t="shared" ref="D103:L103" si="87">IF(D102&lt;&gt;D104,"Eroare!","")</f>
        <v/>
      </c>
      <c r="E103" s="236" t="str">
        <f t="shared" si="87"/>
        <v/>
      </c>
      <c r="F103" s="236" t="str">
        <f t="shared" si="87"/>
        <v/>
      </c>
      <c r="G103" s="236" t="str">
        <f t="shared" si="87"/>
        <v/>
      </c>
      <c r="H103" s="236" t="str">
        <f t="shared" si="87"/>
        <v/>
      </c>
      <c r="I103" s="236" t="str">
        <f t="shared" si="87"/>
        <v/>
      </c>
      <c r="J103" s="236" t="str">
        <f t="shared" si="87"/>
        <v/>
      </c>
      <c r="K103" s="236" t="str">
        <f t="shared" si="87"/>
        <v/>
      </c>
      <c r="L103" s="236" t="str">
        <f t="shared" si="87"/>
        <v/>
      </c>
    </row>
    <row r="104" spans="2:15" x14ac:dyDescent="0.2">
      <c r="B104" s="608" t="s">
        <v>368</v>
      </c>
      <c r="C104" s="617">
        <f>SUM(C105:C112)</f>
        <v>0</v>
      </c>
      <c r="D104" s="617">
        <f t="shared" ref="D104:L104" si="88">SUM(D105:D112)</f>
        <v>0</v>
      </c>
      <c r="E104" s="617">
        <f t="shared" si="88"/>
        <v>0</v>
      </c>
      <c r="F104" s="617"/>
      <c r="G104" s="617">
        <f t="shared" si="88"/>
        <v>0</v>
      </c>
      <c r="H104" s="617">
        <f t="shared" si="88"/>
        <v>0</v>
      </c>
      <c r="I104" s="617">
        <f t="shared" si="88"/>
        <v>0</v>
      </c>
      <c r="J104" s="617">
        <f t="shared" si="88"/>
        <v>0</v>
      </c>
      <c r="K104" s="617">
        <f t="shared" si="88"/>
        <v>0</v>
      </c>
      <c r="L104" s="617">
        <f t="shared" si="88"/>
        <v>0</v>
      </c>
    </row>
    <row r="105" spans="2:15" ht="142.15" customHeight="1" x14ac:dyDescent="0.2">
      <c r="B105" s="178" t="s">
        <v>846</v>
      </c>
      <c r="C105" s="623">
        <f>G105+J105</f>
        <v>0</v>
      </c>
      <c r="D105" s="623">
        <f t="shared" ref="D105:D110" si="89">H105+K105</f>
        <v>0</v>
      </c>
      <c r="E105" s="618">
        <f t="shared" ref="E105:E110" si="90">C105+D105</f>
        <v>0</v>
      </c>
      <c r="F105" s="216"/>
      <c r="G105" s="619">
        <v>0</v>
      </c>
      <c r="H105" s="619">
        <v>0</v>
      </c>
      <c r="I105" s="618">
        <f>G105+H105</f>
        <v>0</v>
      </c>
      <c r="J105" s="619">
        <v>0</v>
      </c>
      <c r="K105" s="619">
        <v>0</v>
      </c>
      <c r="L105" s="618">
        <f>J105+K105</f>
        <v>0</v>
      </c>
      <c r="N105" s="625"/>
    </row>
    <row r="106" spans="2:15" ht="108" x14ac:dyDescent="0.2">
      <c r="B106" s="178" t="s">
        <v>857</v>
      </c>
      <c r="C106" s="623">
        <f t="shared" ref="C106:C110" si="91">G106+J106</f>
        <v>0</v>
      </c>
      <c r="D106" s="623">
        <f t="shared" si="89"/>
        <v>0</v>
      </c>
      <c r="E106" s="618">
        <f t="shared" si="90"/>
        <v>0</v>
      </c>
      <c r="F106" s="216"/>
      <c r="G106" s="619">
        <v>0</v>
      </c>
      <c r="H106" s="619">
        <v>0</v>
      </c>
      <c r="I106" s="618">
        <f t="shared" ref="I106:I110" si="92">G106+H106</f>
        <v>0</v>
      </c>
      <c r="J106" s="619">
        <v>0</v>
      </c>
      <c r="K106" s="619">
        <v>0</v>
      </c>
      <c r="L106" s="618">
        <f t="shared" ref="L106:L110" si="93">J106+K106</f>
        <v>0</v>
      </c>
      <c r="O106" s="625"/>
    </row>
    <row r="107" spans="2:15" ht="90" customHeight="1" x14ac:dyDescent="0.2">
      <c r="B107" s="178" t="s">
        <v>847</v>
      </c>
      <c r="C107" s="623">
        <f t="shared" si="91"/>
        <v>0</v>
      </c>
      <c r="D107" s="623">
        <f t="shared" si="89"/>
        <v>0</v>
      </c>
      <c r="E107" s="618">
        <f t="shared" si="90"/>
        <v>0</v>
      </c>
      <c r="F107" s="216"/>
      <c r="G107" s="619">
        <v>0</v>
      </c>
      <c r="H107" s="619">
        <v>0</v>
      </c>
      <c r="I107" s="618">
        <f t="shared" si="92"/>
        <v>0</v>
      </c>
      <c r="J107" s="619">
        <v>0</v>
      </c>
      <c r="K107" s="619">
        <v>0</v>
      </c>
      <c r="L107" s="618">
        <f t="shared" si="93"/>
        <v>0</v>
      </c>
    </row>
    <row r="108" spans="2:15" ht="60" x14ac:dyDescent="0.2">
      <c r="B108" s="178" t="s">
        <v>848</v>
      </c>
      <c r="C108" s="623">
        <f t="shared" si="91"/>
        <v>0</v>
      </c>
      <c r="D108" s="623">
        <f t="shared" si="89"/>
        <v>0</v>
      </c>
      <c r="E108" s="618">
        <f t="shared" si="90"/>
        <v>0</v>
      </c>
      <c r="F108" s="216"/>
      <c r="G108" s="619">
        <v>0</v>
      </c>
      <c r="H108" s="619">
        <v>0</v>
      </c>
      <c r="I108" s="618">
        <f t="shared" si="92"/>
        <v>0</v>
      </c>
      <c r="J108" s="619">
        <v>0</v>
      </c>
      <c r="K108" s="619">
        <v>0</v>
      </c>
      <c r="L108" s="618">
        <f t="shared" si="93"/>
        <v>0</v>
      </c>
    </row>
    <row r="109" spans="2:15" ht="72" x14ac:dyDescent="0.2">
      <c r="B109" s="178" t="s">
        <v>858</v>
      </c>
      <c r="C109" s="623">
        <f t="shared" si="91"/>
        <v>0</v>
      </c>
      <c r="D109" s="623">
        <f t="shared" si="89"/>
        <v>0</v>
      </c>
      <c r="E109" s="618">
        <f t="shared" si="90"/>
        <v>0</v>
      </c>
      <c r="F109" s="216"/>
      <c r="G109" s="619">
        <v>0</v>
      </c>
      <c r="H109" s="619">
        <v>0</v>
      </c>
      <c r="I109" s="618">
        <f t="shared" si="92"/>
        <v>0</v>
      </c>
      <c r="J109" s="619">
        <v>0</v>
      </c>
      <c r="K109" s="619">
        <v>0</v>
      </c>
      <c r="L109" s="618">
        <f t="shared" si="93"/>
        <v>0</v>
      </c>
    </row>
    <row r="110" spans="2:15" ht="36" x14ac:dyDescent="0.2">
      <c r="B110" s="178" t="s">
        <v>859</v>
      </c>
      <c r="C110" s="623">
        <f t="shared" si="91"/>
        <v>0</v>
      </c>
      <c r="D110" s="623">
        <f t="shared" si="89"/>
        <v>0</v>
      </c>
      <c r="E110" s="618">
        <f t="shared" si="90"/>
        <v>0</v>
      </c>
      <c r="F110" s="216"/>
      <c r="G110" s="619">
        <v>0</v>
      </c>
      <c r="H110" s="619">
        <v>0</v>
      </c>
      <c r="I110" s="618">
        <f t="shared" si="92"/>
        <v>0</v>
      </c>
      <c r="J110" s="619">
        <v>0</v>
      </c>
      <c r="K110" s="619">
        <v>0</v>
      </c>
      <c r="L110" s="618">
        <f t="shared" si="93"/>
        <v>0</v>
      </c>
    </row>
    <row r="111" spans="2:15" x14ac:dyDescent="0.2">
      <c r="B111" s="178"/>
      <c r="C111" s="623"/>
      <c r="D111" s="623"/>
      <c r="E111" s="618"/>
      <c r="F111" s="216"/>
      <c r="G111" s="619"/>
      <c r="H111" s="619"/>
      <c r="I111" s="618"/>
      <c r="J111" s="619"/>
      <c r="K111" s="619"/>
      <c r="L111" s="618"/>
    </row>
    <row r="112" spans="2:15" ht="72" x14ac:dyDescent="0.2">
      <c r="B112" s="178" t="s">
        <v>866</v>
      </c>
      <c r="C112" s="623">
        <f>SUM(C115:C143)</f>
        <v>0</v>
      </c>
      <c r="D112" s="623">
        <f t="shared" ref="D112:L112" si="94">SUM(D115:D143)</f>
        <v>0</v>
      </c>
      <c r="E112" s="623">
        <f t="shared" si="94"/>
        <v>0</v>
      </c>
      <c r="F112" s="623">
        <f t="shared" si="94"/>
        <v>0</v>
      </c>
      <c r="G112" s="623">
        <f t="shared" si="94"/>
        <v>0</v>
      </c>
      <c r="H112" s="623">
        <f t="shared" si="94"/>
        <v>0</v>
      </c>
      <c r="I112" s="623">
        <f t="shared" si="94"/>
        <v>0</v>
      </c>
      <c r="J112" s="623">
        <f t="shared" si="94"/>
        <v>0</v>
      </c>
      <c r="K112" s="623">
        <f t="shared" si="94"/>
        <v>0</v>
      </c>
      <c r="L112" s="623">
        <f t="shared" si="94"/>
        <v>0</v>
      </c>
    </row>
    <row r="113" spans="2:12" x14ac:dyDescent="0.2">
      <c r="G113" s="625"/>
      <c r="H113" s="625"/>
      <c r="I113" s="625"/>
      <c r="J113" s="625"/>
      <c r="K113" s="625"/>
      <c r="L113" s="625"/>
    </row>
    <row r="114" spans="2:12" x14ac:dyDescent="0.2">
      <c r="C114" s="625"/>
      <c r="G114" s="625"/>
      <c r="H114" s="625"/>
      <c r="I114" s="625"/>
      <c r="J114" s="625"/>
      <c r="K114" s="625"/>
      <c r="L114" s="625"/>
    </row>
    <row r="115" spans="2:12" ht="60" x14ac:dyDescent="0.2">
      <c r="B115" s="178" t="s">
        <v>860</v>
      </c>
      <c r="C115" s="623">
        <f t="shared" ref="C115:C133" si="95">G115+J115</f>
        <v>0</v>
      </c>
      <c r="D115" s="623">
        <f t="shared" ref="D115:D133" si="96">H115+K115</f>
        <v>0</v>
      </c>
      <c r="E115" s="618">
        <f>C115+D115</f>
        <v>0</v>
      </c>
      <c r="F115" s="216"/>
      <c r="G115" s="619"/>
      <c r="H115" s="619"/>
      <c r="I115" s="618">
        <f>G115+H115</f>
        <v>0</v>
      </c>
      <c r="J115" s="619">
        <v>0</v>
      </c>
      <c r="K115" s="619">
        <v>0</v>
      </c>
      <c r="L115" s="618">
        <f t="shared" ref="L115:L133" si="97">J115+K115</f>
        <v>0</v>
      </c>
    </row>
    <row r="116" spans="2:12" ht="120" x14ac:dyDescent="0.2">
      <c r="B116" s="178" t="s">
        <v>861</v>
      </c>
      <c r="C116" s="623">
        <f t="shared" si="95"/>
        <v>0</v>
      </c>
      <c r="D116" s="623">
        <f t="shared" si="96"/>
        <v>0</v>
      </c>
      <c r="E116" s="618">
        <f t="shared" ref="E116:E133" si="98">C116+D116</f>
        <v>0</v>
      </c>
      <c r="F116" s="216"/>
      <c r="G116" s="619">
        <v>0</v>
      </c>
      <c r="H116" s="619">
        <v>0</v>
      </c>
      <c r="I116" s="618">
        <f t="shared" ref="I116:I133" si="99">G116+H116</f>
        <v>0</v>
      </c>
      <c r="J116" s="619">
        <v>0</v>
      </c>
      <c r="K116" s="619">
        <v>0</v>
      </c>
      <c r="L116" s="618">
        <f t="shared" si="97"/>
        <v>0</v>
      </c>
    </row>
    <row r="117" spans="2:12" ht="84" x14ac:dyDescent="0.2">
      <c r="B117" s="178" t="s">
        <v>862</v>
      </c>
      <c r="C117" s="623">
        <f t="shared" si="95"/>
        <v>0</v>
      </c>
      <c r="D117" s="623">
        <f t="shared" si="96"/>
        <v>0</v>
      </c>
      <c r="E117" s="618">
        <f t="shared" si="98"/>
        <v>0</v>
      </c>
      <c r="F117" s="216"/>
      <c r="G117" s="619">
        <v>0</v>
      </c>
      <c r="H117" s="619">
        <v>0</v>
      </c>
      <c r="I117" s="618">
        <f t="shared" si="99"/>
        <v>0</v>
      </c>
      <c r="J117" s="619">
        <v>0</v>
      </c>
      <c r="K117" s="619">
        <v>0</v>
      </c>
      <c r="L117" s="618">
        <f t="shared" si="97"/>
        <v>0</v>
      </c>
    </row>
    <row r="118" spans="2:12" ht="36" x14ac:dyDescent="0.2">
      <c r="B118" s="178" t="s">
        <v>863</v>
      </c>
      <c r="C118" s="623">
        <f t="shared" si="95"/>
        <v>0</v>
      </c>
      <c r="D118" s="623">
        <f t="shared" si="96"/>
        <v>0</v>
      </c>
      <c r="E118" s="618">
        <f t="shared" si="98"/>
        <v>0</v>
      </c>
      <c r="F118" s="216"/>
      <c r="G118" s="619">
        <v>0</v>
      </c>
      <c r="H118" s="619">
        <v>0</v>
      </c>
      <c r="I118" s="618">
        <f t="shared" si="99"/>
        <v>0</v>
      </c>
      <c r="J118" s="619">
        <v>0</v>
      </c>
      <c r="K118" s="619">
        <v>0</v>
      </c>
      <c r="L118" s="618">
        <f t="shared" si="97"/>
        <v>0</v>
      </c>
    </row>
    <row r="119" spans="2:12" ht="48" x14ac:dyDescent="0.2">
      <c r="B119" s="178" t="s">
        <v>864</v>
      </c>
      <c r="C119" s="623">
        <f t="shared" si="95"/>
        <v>0</v>
      </c>
      <c r="D119" s="623">
        <f t="shared" si="96"/>
        <v>0</v>
      </c>
      <c r="E119" s="618">
        <f t="shared" si="98"/>
        <v>0</v>
      </c>
      <c r="F119" s="216"/>
      <c r="G119" s="619">
        <v>0</v>
      </c>
      <c r="H119" s="619">
        <v>0</v>
      </c>
      <c r="I119" s="618">
        <f t="shared" si="99"/>
        <v>0</v>
      </c>
      <c r="J119" s="619">
        <v>0</v>
      </c>
      <c r="K119" s="619">
        <v>0</v>
      </c>
      <c r="L119" s="618">
        <f t="shared" si="97"/>
        <v>0</v>
      </c>
    </row>
    <row r="120" spans="2:12" ht="60" x14ac:dyDescent="0.2">
      <c r="B120" s="178" t="s">
        <v>865</v>
      </c>
      <c r="C120" s="623">
        <f t="shared" si="95"/>
        <v>0</v>
      </c>
      <c r="D120" s="623">
        <f t="shared" si="96"/>
        <v>0</v>
      </c>
      <c r="E120" s="618">
        <f t="shared" si="98"/>
        <v>0</v>
      </c>
      <c r="F120" s="216"/>
      <c r="G120" s="619">
        <v>0</v>
      </c>
      <c r="H120" s="619">
        <v>0</v>
      </c>
      <c r="I120" s="618">
        <f t="shared" si="99"/>
        <v>0</v>
      </c>
      <c r="J120" s="619">
        <v>0</v>
      </c>
      <c r="K120" s="619">
        <v>0</v>
      </c>
      <c r="L120" s="618">
        <f t="shared" si="97"/>
        <v>0</v>
      </c>
    </row>
    <row r="121" spans="2:12" ht="48" x14ac:dyDescent="0.2">
      <c r="B121" s="178" t="s">
        <v>867</v>
      </c>
      <c r="C121" s="623">
        <f t="shared" si="95"/>
        <v>0</v>
      </c>
      <c r="D121" s="623">
        <f t="shared" si="96"/>
        <v>0</v>
      </c>
      <c r="E121" s="618">
        <f t="shared" si="98"/>
        <v>0</v>
      </c>
      <c r="F121" s="216"/>
      <c r="G121" s="619">
        <v>0</v>
      </c>
      <c r="H121" s="619">
        <v>0</v>
      </c>
      <c r="I121" s="618">
        <f t="shared" si="99"/>
        <v>0</v>
      </c>
      <c r="J121" s="619">
        <v>0</v>
      </c>
      <c r="K121" s="619">
        <v>0</v>
      </c>
      <c r="L121" s="618">
        <f t="shared" si="97"/>
        <v>0</v>
      </c>
    </row>
    <row r="122" spans="2:12" ht="84" x14ac:dyDescent="0.2">
      <c r="B122" s="178" t="s">
        <v>868</v>
      </c>
      <c r="C122" s="623">
        <f t="shared" si="95"/>
        <v>0</v>
      </c>
      <c r="D122" s="623">
        <f t="shared" si="96"/>
        <v>0</v>
      </c>
      <c r="E122" s="618">
        <f t="shared" si="98"/>
        <v>0</v>
      </c>
      <c r="F122" s="216"/>
      <c r="G122" s="619">
        <v>0</v>
      </c>
      <c r="H122" s="619">
        <v>0</v>
      </c>
      <c r="I122" s="618">
        <f t="shared" si="99"/>
        <v>0</v>
      </c>
      <c r="J122" s="619">
        <v>0</v>
      </c>
      <c r="K122" s="619">
        <v>0</v>
      </c>
      <c r="L122" s="618">
        <f t="shared" si="97"/>
        <v>0</v>
      </c>
    </row>
    <row r="123" spans="2:12" ht="36" x14ac:dyDescent="0.2">
      <c r="B123" s="178" t="s">
        <v>869</v>
      </c>
      <c r="C123" s="623">
        <f t="shared" si="95"/>
        <v>0</v>
      </c>
      <c r="D123" s="623">
        <f t="shared" si="96"/>
        <v>0</v>
      </c>
      <c r="E123" s="618">
        <f t="shared" si="98"/>
        <v>0</v>
      </c>
      <c r="F123" s="216"/>
      <c r="G123" s="619">
        <v>0</v>
      </c>
      <c r="H123" s="619">
        <v>0</v>
      </c>
      <c r="I123" s="618">
        <f t="shared" si="99"/>
        <v>0</v>
      </c>
      <c r="J123" s="619">
        <v>0</v>
      </c>
      <c r="K123" s="619">
        <v>0</v>
      </c>
      <c r="L123" s="618">
        <f t="shared" si="97"/>
        <v>0</v>
      </c>
    </row>
    <row r="124" spans="2:12" ht="96" x14ac:dyDescent="0.2">
      <c r="B124" s="178" t="s">
        <v>870</v>
      </c>
      <c r="C124" s="623">
        <f t="shared" si="95"/>
        <v>0</v>
      </c>
      <c r="D124" s="623">
        <f t="shared" si="96"/>
        <v>0</v>
      </c>
      <c r="E124" s="618">
        <f t="shared" si="98"/>
        <v>0</v>
      </c>
      <c r="F124" s="216"/>
      <c r="G124" s="619">
        <v>0</v>
      </c>
      <c r="H124" s="619">
        <v>0</v>
      </c>
      <c r="I124" s="618">
        <f t="shared" si="99"/>
        <v>0</v>
      </c>
      <c r="J124" s="619">
        <v>0</v>
      </c>
      <c r="K124" s="619">
        <v>0</v>
      </c>
      <c r="L124" s="618">
        <f t="shared" si="97"/>
        <v>0</v>
      </c>
    </row>
    <row r="125" spans="2:12" ht="96" x14ac:dyDescent="0.2">
      <c r="B125" s="178" t="s">
        <v>871</v>
      </c>
      <c r="C125" s="623">
        <f t="shared" si="95"/>
        <v>0</v>
      </c>
      <c r="D125" s="623">
        <f t="shared" si="96"/>
        <v>0</v>
      </c>
      <c r="E125" s="618">
        <f t="shared" si="98"/>
        <v>0</v>
      </c>
      <c r="F125" s="216"/>
      <c r="G125" s="619">
        <v>0</v>
      </c>
      <c r="H125" s="619">
        <v>0</v>
      </c>
      <c r="I125" s="618">
        <f t="shared" si="99"/>
        <v>0</v>
      </c>
      <c r="J125" s="619">
        <v>0</v>
      </c>
      <c r="K125" s="619">
        <v>0</v>
      </c>
      <c r="L125" s="618">
        <f t="shared" si="97"/>
        <v>0</v>
      </c>
    </row>
    <row r="126" spans="2:12" ht="204" x14ac:dyDescent="0.2">
      <c r="B126" s="178" t="s">
        <v>872</v>
      </c>
      <c r="C126" s="623">
        <f t="shared" si="95"/>
        <v>0</v>
      </c>
      <c r="D126" s="623">
        <f t="shared" si="96"/>
        <v>0</v>
      </c>
      <c r="E126" s="618">
        <f t="shared" si="98"/>
        <v>0</v>
      </c>
      <c r="F126" s="216"/>
      <c r="G126" s="619">
        <v>0</v>
      </c>
      <c r="H126" s="619">
        <v>0</v>
      </c>
      <c r="I126" s="618">
        <f t="shared" si="99"/>
        <v>0</v>
      </c>
      <c r="J126" s="619">
        <v>0</v>
      </c>
      <c r="K126" s="619">
        <v>0</v>
      </c>
      <c r="L126" s="618">
        <f t="shared" si="97"/>
        <v>0</v>
      </c>
    </row>
    <row r="127" spans="2:12" ht="84" x14ac:dyDescent="0.2">
      <c r="B127" s="178" t="s">
        <v>873</v>
      </c>
      <c r="C127" s="623">
        <f t="shared" si="95"/>
        <v>0</v>
      </c>
      <c r="D127" s="623">
        <f t="shared" si="96"/>
        <v>0</v>
      </c>
      <c r="E127" s="618">
        <f t="shared" si="98"/>
        <v>0</v>
      </c>
      <c r="F127" s="216"/>
      <c r="G127" s="619">
        <v>0</v>
      </c>
      <c r="H127" s="619">
        <v>0</v>
      </c>
      <c r="I127" s="618">
        <f t="shared" si="99"/>
        <v>0</v>
      </c>
      <c r="J127" s="619">
        <v>0</v>
      </c>
      <c r="K127" s="619">
        <v>0</v>
      </c>
      <c r="L127" s="618">
        <f t="shared" si="97"/>
        <v>0</v>
      </c>
    </row>
    <row r="128" spans="2:12" ht="60" x14ac:dyDescent="0.2">
      <c r="B128" s="178" t="s">
        <v>874</v>
      </c>
      <c r="C128" s="623">
        <f t="shared" si="95"/>
        <v>0</v>
      </c>
      <c r="D128" s="623">
        <f t="shared" si="96"/>
        <v>0</v>
      </c>
      <c r="E128" s="618">
        <f t="shared" si="98"/>
        <v>0</v>
      </c>
      <c r="F128" s="216"/>
      <c r="G128" s="619">
        <v>0</v>
      </c>
      <c r="H128" s="619">
        <v>0</v>
      </c>
      <c r="I128" s="618">
        <f t="shared" si="99"/>
        <v>0</v>
      </c>
      <c r="J128" s="619">
        <v>0</v>
      </c>
      <c r="K128" s="619">
        <v>0</v>
      </c>
      <c r="L128" s="618">
        <f t="shared" si="97"/>
        <v>0</v>
      </c>
    </row>
    <row r="129" spans="2:12" ht="144" x14ac:dyDescent="0.2">
      <c r="B129" s="178" t="s">
        <v>875</v>
      </c>
      <c r="C129" s="623">
        <f t="shared" si="95"/>
        <v>0</v>
      </c>
      <c r="D129" s="623">
        <f t="shared" si="96"/>
        <v>0</v>
      </c>
      <c r="E129" s="618">
        <f t="shared" si="98"/>
        <v>0</v>
      </c>
      <c r="F129" s="216"/>
      <c r="G129" s="619">
        <v>0</v>
      </c>
      <c r="H129" s="619">
        <v>0</v>
      </c>
      <c r="I129" s="618">
        <f t="shared" si="99"/>
        <v>0</v>
      </c>
      <c r="J129" s="619">
        <v>0</v>
      </c>
      <c r="K129" s="619">
        <v>0</v>
      </c>
      <c r="L129" s="618">
        <f t="shared" si="97"/>
        <v>0</v>
      </c>
    </row>
    <row r="130" spans="2:12" ht="96" x14ac:dyDescent="0.2">
      <c r="B130" s="178" t="s">
        <v>876</v>
      </c>
      <c r="C130" s="623">
        <f t="shared" si="95"/>
        <v>0</v>
      </c>
      <c r="D130" s="623">
        <f t="shared" si="96"/>
        <v>0</v>
      </c>
      <c r="E130" s="618">
        <f t="shared" si="98"/>
        <v>0</v>
      </c>
      <c r="F130" s="216"/>
      <c r="G130" s="619">
        <v>0</v>
      </c>
      <c r="H130" s="619">
        <v>0</v>
      </c>
      <c r="I130" s="618">
        <f t="shared" si="99"/>
        <v>0</v>
      </c>
      <c r="J130" s="619">
        <v>0</v>
      </c>
      <c r="K130" s="619">
        <v>0</v>
      </c>
      <c r="L130" s="618">
        <f t="shared" si="97"/>
        <v>0</v>
      </c>
    </row>
    <row r="131" spans="2:12" ht="36" x14ac:dyDescent="0.2">
      <c r="B131" s="178" t="s">
        <v>877</v>
      </c>
      <c r="C131" s="623">
        <f t="shared" si="95"/>
        <v>0</v>
      </c>
      <c r="D131" s="623">
        <f t="shared" si="96"/>
        <v>0</v>
      </c>
      <c r="E131" s="618">
        <f t="shared" si="98"/>
        <v>0</v>
      </c>
      <c r="F131" s="216"/>
      <c r="G131" s="619">
        <v>0</v>
      </c>
      <c r="H131" s="619">
        <v>0</v>
      </c>
      <c r="I131" s="618">
        <f t="shared" si="99"/>
        <v>0</v>
      </c>
      <c r="J131" s="619">
        <v>0</v>
      </c>
      <c r="K131" s="619">
        <v>0</v>
      </c>
      <c r="L131" s="618">
        <f t="shared" si="97"/>
        <v>0</v>
      </c>
    </row>
    <row r="132" spans="2:12" ht="132" x14ac:dyDescent="0.2">
      <c r="B132" s="178" t="s">
        <v>878</v>
      </c>
      <c r="C132" s="623">
        <f t="shared" si="95"/>
        <v>0</v>
      </c>
      <c r="D132" s="623">
        <f t="shared" si="96"/>
        <v>0</v>
      </c>
      <c r="E132" s="618">
        <f t="shared" si="98"/>
        <v>0</v>
      </c>
      <c r="F132" s="216"/>
      <c r="G132" s="619">
        <v>0</v>
      </c>
      <c r="H132" s="619">
        <v>0</v>
      </c>
      <c r="I132" s="618">
        <f t="shared" si="99"/>
        <v>0</v>
      </c>
      <c r="J132" s="619">
        <v>0</v>
      </c>
      <c r="K132" s="619">
        <v>0</v>
      </c>
      <c r="L132" s="618">
        <f t="shared" si="97"/>
        <v>0</v>
      </c>
    </row>
    <row r="133" spans="2:12" x14ac:dyDescent="0.2">
      <c r="B133" s="619"/>
      <c r="C133" s="623">
        <f t="shared" si="95"/>
        <v>0</v>
      </c>
      <c r="D133" s="623">
        <f t="shared" si="96"/>
        <v>0</v>
      </c>
      <c r="E133" s="618">
        <f t="shared" si="98"/>
        <v>0</v>
      </c>
      <c r="F133" s="216"/>
      <c r="G133" s="619">
        <v>0</v>
      </c>
      <c r="H133" s="619">
        <v>0</v>
      </c>
      <c r="I133" s="618">
        <f t="shared" si="99"/>
        <v>0</v>
      </c>
      <c r="J133" s="619">
        <v>0</v>
      </c>
      <c r="K133" s="619">
        <v>0</v>
      </c>
      <c r="L133" s="618">
        <f t="shared" si="97"/>
        <v>0</v>
      </c>
    </row>
    <row r="134" spans="2:12" x14ac:dyDescent="0.2">
      <c r="B134" s="619"/>
      <c r="C134" s="623">
        <f t="shared" ref="C134:C143" si="100">G134+J134</f>
        <v>0</v>
      </c>
      <c r="D134" s="623">
        <f t="shared" ref="D134:D143" si="101">H134+K134</f>
        <v>0</v>
      </c>
      <c r="E134" s="618">
        <f t="shared" ref="E134:E143" si="102">C134+D134</f>
        <v>0</v>
      </c>
      <c r="F134" s="216"/>
      <c r="G134" s="619">
        <v>0</v>
      </c>
      <c r="H134" s="619">
        <v>0</v>
      </c>
      <c r="I134" s="618">
        <f t="shared" ref="I134:I143" si="103">G134+H134</f>
        <v>0</v>
      </c>
      <c r="J134" s="619">
        <v>0</v>
      </c>
      <c r="K134" s="619">
        <v>0</v>
      </c>
      <c r="L134" s="618">
        <f t="shared" ref="L134:L143" si="104">J134+K134</f>
        <v>0</v>
      </c>
    </row>
    <row r="135" spans="2:12" x14ac:dyDescent="0.2">
      <c r="B135" s="619"/>
      <c r="C135" s="623">
        <f t="shared" si="100"/>
        <v>0</v>
      </c>
      <c r="D135" s="623">
        <f t="shared" si="101"/>
        <v>0</v>
      </c>
      <c r="E135" s="618">
        <f t="shared" si="102"/>
        <v>0</v>
      </c>
      <c r="F135" s="216"/>
      <c r="G135" s="619">
        <v>0</v>
      </c>
      <c r="H135" s="619">
        <v>0</v>
      </c>
      <c r="I135" s="618">
        <f t="shared" si="103"/>
        <v>0</v>
      </c>
      <c r="J135" s="619">
        <v>0</v>
      </c>
      <c r="K135" s="619">
        <v>0</v>
      </c>
      <c r="L135" s="618">
        <f t="shared" si="104"/>
        <v>0</v>
      </c>
    </row>
    <row r="136" spans="2:12" x14ac:dyDescent="0.2">
      <c r="B136" s="619"/>
      <c r="C136" s="623">
        <f t="shared" si="100"/>
        <v>0</v>
      </c>
      <c r="D136" s="623">
        <f t="shared" si="101"/>
        <v>0</v>
      </c>
      <c r="E136" s="618">
        <f t="shared" si="102"/>
        <v>0</v>
      </c>
      <c r="F136" s="216"/>
      <c r="G136" s="619">
        <v>0</v>
      </c>
      <c r="H136" s="619">
        <v>0</v>
      </c>
      <c r="I136" s="618">
        <f t="shared" si="103"/>
        <v>0</v>
      </c>
      <c r="J136" s="619">
        <v>0</v>
      </c>
      <c r="K136" s="619">
        <v>0</v>
      </c>
      <c r="L136" s="618">
        <f t="shared" si="104"/>
        <v>0</v>
      </c>
    </row>
    <row r="137" spans="2:12" x14ac:dyDescent="0.2">
      <c r="B137" s="619"/>
      <c r="C137" s="623">
        <f t="shared" si="100"/>
        <v>0</v>
      </c>
      <c r="D137" s="623">
        <f t="shared" si="101"/>
        <v>0</v>
      </c>
      <c r="E137" s="618">
        <f t="shared" si="102"/>
        <v>0</v>
      </c>
      <c r="F137" s="216"/>
      <c r="G137" s="619">
        <v>0</v>
      </c>
      <c r="H137" s="619">
        <v>0</v>
      </c>
      <c r="I137" s="618">
        <f t="shared" si="103"/>
        <v>0</v>
      </c>
      <c r="J137" s="619">
        <v>0</v>
      </c>
      <c r="K137" s="619">
        <v>0</v>
      </c>
      <c r="L137" s="618">
        <f t="shared" si="104"/>
        <v>0</v>
      </c>
    </row>
    <row r="138" spans="2:12" x14ac:dyDescent="0.2">
      <c r="B138" s="619"/>
      <c r="C138" s="623">
        <f t="shared" si="100"/>
        <v>0</v>
      </c>
      <c r="D138" s="623">
        <f t="shared" si="101"/>
        <v>0</v>
      </c>
      <c r="E138" s="618">
        <f t="shared" si="102"/>
        <v>0</v>
      </c>
      <c r="F138" s="216"/>
      <c r="G138" s="619">
        <v>0</v>
      </c>
      <c r="H138" s="619">
        <v>0</v>
      </c>
      <c r="I138" s="618">
        <f t="shared" si="103"/>
        <v>0</v>
      </c>
      <c r="J138" s="619">
        <v>0</v>
      </c>
      <c r="K138" s="619">
        <v>0</v>
      </c>
      <c r="L138" s="618">
        <f t="shared" si="104"/>
        <v>0</v>
      </c>
    </row>
    <row r="139" spans="2:12" x14ac:dyDescent="0.2">
      <c r="B139" s="619"/>
      <c r="C139" s="623">
        <f t="shared" si="100"/>
        <v>0</v>
      </c>
      <c r="D139" s="623">
        <f t="shared" si="101"/>
        <v>0</v>
      </c>
      <c r="E139" s="618">
        <f t="shared" si="102"/>
        <v>0</v>
      </c>
      <c r="F139" s="216"/>
      <c r="G139" s="619">
        <v>0</v>
      </c>
      <c r="H139" s="619">
        <v>0</v>
      </c>
      <c r="I139" s="618">
        <f t="shared" si="103"/>
        <v>0</v>
      </c>
      <c r="J139" s="619">
        <v>0</v>
      </c>
      <c r="K139" s="619">
        <v>0</v>
      </c>
      <c r="L139" s="618">
        <f t="shared" si="104"/>
        <v>0</v>
      </c>
    </row>
    <row r="140" spans="2:12" x14ac:dyDescent="0.2">
      <c r="B140" s="619"/>
      <c r="C140" s="623">
        <f t="shared" si="100"/>
        <v>0</v>
      </c>
      <c r="D140" s="623">
        <f t="shared" si="101"/>
        <v>0</v>
      </c>
      <c r="E140" s="618">
        <f t="shared" si="102"/>
        <v>0</v>
      </c>
      <c r="F140" s="216"/>
      <c r="G140" s="619">
        <v>0</v>
      </c>
      <c r="H140" s="619">
        <v>0</v>
      </c>
      <c r="I140" s="618">
        <f t="shared" si="103"/>
        <v>0</v>
      </c>
      <c r="J140" s="619">
        <v>0</v>
      </c>
      <c r="K140" s="619">
        <v>0</v>
      </c>
      <c r="L140" s="618">
        <f t="shared" si="104"/>
        <v>0</v>
      </c>
    </row>
    <row r="141" spans="2:12" x14ac:dyDescent="0.2">
      <c r="B141" s="619"/>
      <c r="C141" s="623">
        <f t="shared" si="100"/>
        <v>0</v>
      </c>
      <c r="D141" s="623">
        <f t="shared" si="101"/>
        <v>0</v>
      </c>
      <c r="E141" s="618">
        <f t="shared" si="102"/>
        <v>0</v>
      </c>
      <c r="F141" s="216"/>
      <c r="G141" s="619">
        <v>0</v>
      </c>
      <c r="H141" s="619">
        <v>0</v>
      </c>
      <c r="I141" s="618">
        <f t="shared" si="103"/>
        <v>0</v>
      </c>
      <c r="J141" s="619">
        <v>0</v>
      </c>
      <c r="K141" s="619">
        <v>0</v>
      </c>
      <c r="L141" s="618">
        <f t="shared" si="104"/>
        <v>0</v>
      </c>
    </row>
    <row r="142" spans="2:12" x14ac:dyDescent="0.2">
      <c r="B142" s="619"/>
      <c r="C142" s="623">
        <f t="shared" si="100"/>
        <v>0</v>
      </c>
      <c r="D142" s="623">
        <f t="shared" si="101"/>
        <v>0</v>
      </c>
      <c r="E142" s="618">
        <f t="shared" si="102"/>
        <v>0</v>
      </c>
      <c r="F142" s="216"/>
      <c r="G142" s="619">
        <v>0</v>
      </c>
      <c r="H142" s="619">
        <v>0</v>
      </c>
      <c r="I142" s="618">
        <f t="shared" si="103"/>
        <v>0</v>
      </c>
      <c r="J142" s="619">
        <v>0</v>
      </c>
      <c r="K142" s="619">
        <v>0</v>
      </c>
      <c r="L142" s="618">
        <f t="shared" si="104"/>
        <v>0</v>
      </c>
    </row>
    <row r="143" spans="2:12" x14ac:dyDescent="0.2">
      <c r="B143" s="619"/>
      <c r="C143" s="623">
        <f t="shared" si="100"/>
        <v>0</v>
      </c>
      <c r="D143" s="623">
        <f t="shared" si="101"/>
        <v>0</v>
      </c>
      <c r="E143" s="618">
        <f t="shared" si="102"/>
        <v>0</v>
      </c>
      <c r="F143" s="216"/>
      <c r="G143" s="619">
        <v>0</v>
      </c>
      <c r="H143" s="619">
        <v>0</v>
      </c>
      <c r="I143" s="618">
        <f t="shared" si="103"/>
        <v>0</v>
      </c>
      <c r="J143" s="619">
        <v>0</v>
      </c>
      <c r="K143" s="619">
        <v>0</v>
      </c>
      <c r="L143" s="618">
        <f t="shared" si="104"/>
        <v>0</v>
      </c>
    </row>
  </sheetData>
  <sheetProtection algorithmName="SHA-512" hashValue="ha+ALFhf4u2p86m0UT614I+mG9e0xzCelgWplf50Tc/nvqhsx4fVWv91F8Nw8+zF6Bp2ELJ0WB52yox24cbG0Q==" saltValue="IJZNp87JzzKIZiNpiTOb9Q==" spinCount="100000" sheet="1" objects="1" scenarios="1"/>
  <mergeCells count="23">
    <mergeCell ref="A1:E1"/>
    <mergeCell ref="A2:E2"/>
    <mergeCell ref="A3:E3"/>
    <mergeCell ref="A58:E58"/>
    <mergeCell ref="A4:E4"/>
    <mergeCell ref="A5:A6"/>
    <mergeCell ref="B5:B6"/>
    <mergeCell ref="A8:E8"/>
    <mergeCell ref="A13:B13"/>
    <mergeCell ref="A14:E14"/>
    <mergeCell ref="A16:B16"/>
    <mergeCell ref="A17:E17"/>
    <mergeCell ref="A43:B43"/>
    <mergeCell ref="A44:E44"/>
    <mergeCell ref="A83:B83"/>
    <mergeCell ref="A84:B84"/>
    <mergeCell ref="A72:B72"/>
    <mergeCell ref="A73:E73"/>
    <mergeCell ref="A57:B57"/>
    <mergeCell ref="A77:B77"/>
    <mergeCell ref="A79:E79"/>
    <mergeCell ref="A78:B78"/>
    <mergeCell ref="A76:B76"/>
  </mergeCells>
  <phoneticPr fontId="15" type="noConversion"/>
  <pageMargins left="0.2" right="0.2" top="0.5" bottom="0.25" header="0.05" footer="0.05"/>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Foaie10"/>
  <dimension ref="A1:P77"/>
  <sheetViews>
    <sheetView showGridLines="0" topLeftCell="A10" zoomScale="70" zoomScaleNormal="70" workbookViewId="0">
      <selection activeCell="M20" sqref="M20"/>
    </sheetView>
  </sheetViews>
  <sheetFormatPr defaultColWidth="9.28515625" defaultRowHeight="12" x14ac:dyDescent="0.2"/>
  <cols>
    <col min="1" max="1" width="6.7109375" style="499" customWidth="1"/>
    <col min="2" max="2" width="36.7109375" style="31" customWidth="1"/>
    <col min="3" max="3" width="12.7109375" style="32" customWidth="1"/>
    <col min="4" max="4" width="11.28515625" style="32" customWidth="1"/>
    <col min="5" max="9" width="12.7109375" style="32" customWidth="1"/>
    <col min="10" max="10" width="22.28515625" style="19" customWidth="1"/>
    <col min="11" max="11" width="34" style="19" customWidth="1"/>
    <col min="12" max="12" width="11" style="503" customWidth="1"/>
    <col min="13" max="13" width="39.85546875" style="31" customWidth="1"/>
    <col min="14" max="14" width="1.85546875" style="19" hidden="1" customWidth="1"/>
    <col min="15" max="15" width="11.28515625" style="19" customWidth="1"/>
    <col min="16" max="16384" width="9.28515625" style="19"/>
  </cols>
  <sheetData>
    <row r="1" spans="1:13" x14ac:dyDescent="0.2">
      <c r="A1" s="773" t="s">
        <v>807</v>
      </c>
      <c r="B1" s="773"/>
      <c r="C1" s="773"/>
      <c r="D1" s="773"/>
      <c r="E1" s="773"/>
      <c r="F1" s="773"/>
      <c r="G1" s="773"/>
      <c r="H1" s="773"/>
      <c r="I1" s="773"/>
    </row>
    <row r="2" spans="1:13" x14ac:dyDescent="0.2">
      <c r="A2" s="490"/>
      <c r="B2" s="21"/>
      <c r="C2" s="22"/>
      <c r="D2" s="22"/>
      <c r="E2" s="22"/>
      <c r="F2" s="22"/>
      <c r="G2" s="22"/>
      <c r="H2" s="22"/>
      <c r="I2" s="22"/>
    </row>
    <row r="3" spans="1:13" x14ac:dyDescent="0.2">
      <c r="A3" s="781" t="s">
        <v>8</v>
      </c>
      <c r="B3" s="779" t="s">
        <v>9</v>
      </c>
      <c r="C3" s="774" t="s">
        <v>10</v>
      </c>
      <c r="D3" s="774"/>
      <c r="E3" s="777" t="s">
        <v>47</v>
      </c>
      <c r="F3" s="774" t="s">
        <v>11</v>
      </c>
      <c r="G3" s="774"/>
      <c r="H3" s="777" t="s">
        <v>48</v>
      </c>
      <c r="I3" s="777" t="s">
        <v>4</v>
      </c>
      <c r="J3" s="42"/>
      <c r="K3" s="42"/>
      <c r="L3" s="504"/>
      <c r="M3" s="31" t="s">
        <v>333</v>
      </c>
    </row>
    <row r="4" spans="1:13" ht="96" x14ac:dyDescent="0.2">
      <c r="A4" s="782"/>
      <c r="B4" s="780"/>
      <c r="C4" s="23" t="s">
        <v>71</v>
      </c>
      <c r="D4" s="23" t="s">
        <v>808</v>
      </c>
      <c r="E4" s="778"/>
      <c r="F4" s="23" t="s">
        <v>72</v>
      </c>
      <c r="G4" s="23" t="s">
        <v>73</v>
      </c>
      <c r="H4" s="778"/>
      <c r="I4" s="778"/>
      <c r="J4" s="23" t="s">
        <v>172</v>
      </c>
      <c r="K4" s="23" t="s">
        <v>173</v>
      </c>
      <c r="L4" s="505" t="s">
        <v>816</v>
      </c>
    </row>
    <row r="5" spans="1:13" x14ac:dyDescent="0.2">
      <c r="A5" s="491" t="s">
        <v>36</v>
      </c>
      <c r="B5" s="775" t="s">
        <v>950</v>
      </c>
      <c r="C5" s="776"/>
      <c r="D5" s="776"/>
      <c r="E5" s="776"/>
      <c r="F5" s="776"/>
      <c r="G5" s="776"/>
      <c r="H5" s="776"/>
      <c r="I5" s="776"/>
      <c r="J5" s="43"/>
      <c r="K5" s="43"/>
      <c r="L5" s="506"/>
    </row>
    <row r="6" spans="1:13" hidden="1" x14ac:dyDescent="0.2">
      <c r="A6" s="491" t="s">
        <v>137</v>
      </c>
      <c r="B6" s="24" t="str">
        <f>'4- DEVIZ'!B9</f>
        <v>Obţinerea terenului</v>
      </c>
      <c r="C6" s="26">
        <f>'4- DEVIZ'!G9</f>
        <v>0</v>
      </c>
      <c r="D6" s="26">
        <f>'4- DEVIZ'!H9</f>
        <v>0</v>
      </c>
      <c r="E6" s="26">
        <f>'4- DEVIZ'!I9</f>
        <v>0</v>
      </c>
      <c r="F6" s="26">
        <f>'4- DEVIZ'!J9</f>
        <v>0</v>
      </c>
      <c r="G6" s="26">
        <f>'4- DEVIZ'!K9</f>
        <v>0</v>
      </c>
      <c r="H6" s="26">
        <f>'4- DEVIZ'!L9</f>
        <v>0</v>
      </c>
      <c r="I6" s="26">
        <f>E6+H6</f>
        <v>0</v>
      </c>
      <c r="J6" s="43">
        <v>12</v>
      </c>
      <c r="K6" s="43">
        <v>34</v>
      </c>
      <c r="L6" s="506"/>
      <c r="M6" s="517" t="str">
        <f>IF(E6&gt;SUM(C58*10%),"!!! Cheltuiala depaseste 10% din valoarea totala eligibila a proiectului","")</f>
        <v/>
      </c>
    </row>
    <row r="7" spans="1:13" ht="36" x14ac:dyDescent="0.2">
      <c r="A7" s="491" t="s">
        <v>814</v>
      </c>
      <c r="B7" s="24" t="s">
        <v>951</v>
      </c>
      <c r="C7" s="26">
        <f>'4- DEVIZ'!G10+'4- DEVIZ'!G12</f>
        <v>0</v>
      </c>
      <c r="D7" s="26">
        <f>'4- DEVIZ'!H10+'4- DEVIZ'!H12</f>
        <v>0</v>
      </c>
      <c r="E7" s="26">
        <f>'4- DEVIZ'!I10+'4- DEVIZ'!I12</f>
        <v>0</v>
      </c>
      <c r="F7" s="26">
        <f>'4- DEVIZ'!J10+'4- DEVIZ'!J12</f>
        <v>0</v>
      </c>
      <c r="G7" s="26">
        <f>'4- DEVIZ'!K10+'4- DEVIZ'!K12</f>
        <v>0</v>
      </c>
      <c r="H7" s="26">
        <f>'4- DEVIZ'!L10+'4- DEVIZ'!L12</f>
        <v>0</v>
      </c>
      <c r="I7" s="26">
        <f>E7+H7</f>
        <v>0</v>
      </c>
      <c r="J7" s="669" t="s">
        <v>887</v>
      </c>
      <c r="K7" s="669" t="s">
        <v>926</v>
      </c>
      <c r="L7" s="506" t="s">
        <v>817</v>
      </c>
    </row>
    <row r="8" spans="1:13" ht="48.75" customHeight="1" x14ac:dyDescent="0.2">
      <c r="A8" s="491" t="s">
        <v>815</v>
      </c>
      <c r="B8" s="24" t="str">
        <f>'4- DEVIZ'!B11</f>
        <v>Amenajări pentru protecţia mediului şi aducerea terenului la starea iniţială</v>
      </c>
      <c r="C8" s="26">
        <f>'4- DEVIZ'!G11</f>
        <v>0</v>
      </c>
      <c r="D8" s="26">
        <f>'4- DEVIZ'!H11</f>
        <v>0</v>
      </c>
      <c r="E8" s="26">
        <f>'4- DEVIZ'!I11</f>
        <v>0</v>
      </c>
      <c r="F8" s="26">
        <f>'4- DEVIZ'!J11</f>
        <v>0</v>
      </c>
      <c r="G8" s="26">
        <f>'4- DEVIZ'!K11</f>
        <v>0</v>
      </c>
      <c r="H8" s="26">
        <f>'4- DEVIZ'!L11</f>
        <v>0</v>
      </c>
      <c r="I8" s="26">
        <f t="shared" ref="I8" si="0">E8+H8</f>
        <v>0</v>
      </c>
      <c r="J8" s="669" t="s">
        <v>887</v>
      </c>
      <c r="K8" s="669" t="s">
        <v>888</v>
      </c>
      <c r="L8" s="506">
        <v>1.3</v>
      </c>
    </row>
    <row r="9" spans="1:13" ht="26.25" hidden="1" customHeight="1" x14ac:dyDescent="0.2">
      <c r="A9" s="491" t="s">
        <v>139</v>
      </c>
      <c r="B9" s="24" t="str">
        <f>'4- DEVIZ'!B12</f>
        <v>Cheltuieli pentru relocarea/protecţia utilităţilor</v>
      </c>
      <c r="C9" s="26"/>
      <c r="D9" s="26"/>
      <c r="E9" s="26"/>
      <c r="F9" s="26"/>
      <c r="G9" s="26"/>
      <c r="H9" s="26"/>
      <c r="I9" s="26"/>
      <c r="J9" s="43">
        <v>12</v>
      </c>
      <c r="K9" s="43">
        <v>39</v>
      </c>
      <c r="L9" s="506"/>
    </row>
    <row r="10" spans="1:13" s="20" customFormat="1" x14ac:dyDescent="0.2">
      <c r="A10" s="492"/>
      <c r="B10" s="34" t="s">
        <v>15</v>
      </c>
      <c r="C10" s="35">
        <f>SUM(C6:C9)</f>
        <v>0</v>
      </c>
      <c r="D10" s="35">
        <f t="shared" ref="D10:I10" si="1">SUM(D6:D9)</f>
        <v>0</v>
      </c>
      <c r="E10" s="35">
        <f t="shared" si="1"/>
        <v>0</v>
      </c>
      <c r="F10" s="35">
        <f t="shared" si="1"/>
        <v>0</v>
      </c>
      <c r="G10" s="35">
        <f t="shared" si="1"/>
        <v>0</v>
      </c>
      <c r="H10" s="35">
        <f t="shared" si="1"/>
        <v>0</v>
      </c>
      <c r="I10" s="35">
        <f t="shared" si="1"/>
        <v>0</v>
      </c>
      <c r="J10" s="44"/>
      <c r="K10" s="44"/>
      <c r="L10" s="507"/>
      <c r="M10" s="33"/>
    </row>
    <row r="11" spans="1:13" x14ac:dyDescent="0.2">
      <c r="A11" s="491" t="s">
        <v>37</v>
      </c>
      <c r="B11" s="758" t="s">
        <v>174</v>
      </c>
      <c r="C11" s="759"/>
      <c r="D11" s="759"/>
      <c r="E11" s="759"/>
      <c r="F11" s="759"/>
      <c r="G11" s="759"/>
      <c r="H11" s="759"/>
      <c r="I11" s="759"/>
      <c r="J11" s="43"/>
      <c r="K11" s="43"/>
      <c r="L11" s="506"/>
    </row>
    <row r="12" spans="1:13" ht="45" x14ac:dyDescent="0.25">
      <c r="A12" s="493" t="s">
        <v>16</v>
      </c>
      <c r="B12" s="18" t="str">
        <f>'4- DEVIZ'!B15</f>
        <v>Cheltuieli pentru asigurarea utilităţilor necesare obiectivului de investiţii</v>
      </c>
      <c r="C12" s="26">
        <f>'4- DEVIZ'!G15</f>
        <v>0</v>
      </c>
      <c r="D12" s="26">
        <f>'4- DEVIZ'!H15</f>
        <v>0</v>
      </c>
      <c r="E12" s="26">
        <f>'4- DEVIZ'!I15</f>
        <v>0</v>
      </c>
      <c r="F12" s="26">
        <f>'4- DEVIZ'!J15</f>
        <v>0</v>
      </c>
      <c r="G12" s="26">
        <f>'4- DEVIZ'!K15</f>
        <v>0</v>
      </c>
      <c r="H12" s="26">
        <f>'4- DEVIZ'!L15</f>
        <v>0</v>
      </c>
      <c r="I12" s="26">
        <f>E12+H12</f>
        <v>0</v>
      </c>
      <c r="J12" s="682" t="s">
        <v>887</v>
      </c>
      <c r="K12" s="682" t="s">
        <v>927</v>
      </c>
      <c r="L12" s="506">
        <v>2.1</v>
      </c>
    </row>
    <row r="13" spans="1:13" s="20" customFormat="1" x14ac:dyDescent="0.2">
      <c r="A13" s="492"/>
      <c r="B13" s="34" t="s">
        <v>17</v>
      </c>
      <c r="C13" s="35">
        <f>SUM(C12:C12)</f>
        <v>0</v>
      </c>
      <c r="D13" s="35">
        <f>SUM(D12:D12)</f>
        <v>0</v>
      </c>
      <c r="E13" s="35">
        <f>C13+D13</f>
        <v>0</v>
      </c>
      <c r="F13" s="35">
        <f>SUM(F12:F12)</f>
        <v>0</v>
      </c>
      <c r="G13" s="35">
        <f>SUM(G12:G12)</f>
        <v>0</v>
      </c>
      <c r="H13" s="35">
        <f>F13+G13</f>
        <v>0</v>
      </c>
      <c r="I13" s="35">
        <f>E13+H13</f>
        <v>0</v>
      </c>
      <c r="J13" s="44"/>
      <c r="K13" s="44"/>
      <c r="L13" s="507"/>
      <c r="M13" s="33"/>
    </row>
    <row r="14" spans="1:13" x14ac:dyDescent="0.2">
      <c r="A14" s="491" t="s">
        <v>37</v>
      </c>
      <c r="B14" s="758" t="s">
        <v>39</v>
      </c>
      <c r="C14" s="759"/>
      <c r="D14" s="759"/>
      <c r="E14" s="759"/>
      <c r="F14" s="759"/>
      <c r="G14" s="759"/>
      <c r="H14" s="759"/>
      <c r="I14" s="759"/>
      <c r="J14" s="43"/>
      <c r="K14" s="43"/>
      <c r="L14" s="506"/>
    </row>
    <row r="15" spans="1:13" ht="48" x14ac:dyDescent="0.25">
      <c r="A15" s="494" t="str">
        <f>'4- DEVIZ'!A18</f>
        <v>3.1.</v>
      </c>
      <c r="B15" s="18" t="str">
        <f>'4- DEVIZ'!B18</f>
        <v>Studii</v>
      </c>
      <c r="C15" s="26">
        <f>'4- DEVIZ'!G18</f>
        <v>0</v>
      </c>
      <c r="D15" s="26">
        <f>'4- DEVIZ'!H18</f>
        <v>0</v>
      </c>
      <c r="E15" s="26">
        <f>'4- DEVIZ'!I18</f>
        <v>0</v>
      </c>
      <c r="F15" s="26">
        <f>'4- DEVIZ'!J18</f>
        <v>0</v>
      </c>
      <c r="G15" s="26">
        <f>'4- DEVIZ'!K18</f>
        <v>0</v>
      </c>
      <c r="H15" s="26">
        <f>'4- DEVIZ'!L18</f>
        <v>0</v>
      </c>
      <c r="I15" s="26">
        <f>E15+H15</f>
        <v>0</v>
      </c>
      <c r="J15" s="682" t="s">
        <v>928</v>
      </c>
      <c r="K15" s="500" t="s">
        <v>929</v>
      </c>
      <c r="L15" s="506">
        <v>3.1</v>
      </c>
    </row>
    <row r="16" spans="1:13" ht="44.25" customHeight="1" x14ac:dyDescent="0.25">
      <c r="A16" s="494" t="str">
        <f>'4- DEVIZ'!A22</f>
        <v xml:space="preserve">3.2. </v>
      </c>
      <c r="B16" s="18" t="str">
        <f>'4- DEVIZ'!B22</f>
        <v>Documentaţii-suport şi cheltuieli pentru obţinerea de avize, acorduri şi autorizaţii</v>
      </c>
      <c r="C16" s="26">
        <f>'4- DEVIZ'!G22</f>
        <v>0</v>
      </c>
      <c r="D16" s="26">
        <f>'4- DEVIZ'!H22</f>
        <v>0</v>
      </c>
      <c r="E16" s="26">
        <f>'4- DEVIZ'!I22</f>
        <v>0</v>
      </c>
      <c r="F16" s="26">
        <f>'4- DEVIZ'!J22</f>
        <v>0</v>
      </c>
      <c r="G16" s="26">
        <f>'4- DEVIZ'!K22</f>
        <v>0</v>
      </c>
      <c r="H16" s="26">
        <f>'4- DEVIZ'!L22</f>
        <v>0</v>
      </c>
      <c r="I16" s="26">
        <f t="shared" ref="I16:I19" si="2">E16+H16</f>
        <v>0</v>
      </c>
      <c r="J16" s="682" t="s">
        <v>928</v>
      </c>
      <c r="K16" s="682" t="s">
        <v>930</v>
      </c>
      <c r="L16" s="506" t="s">
        <v>818</v>
      </c>
    </row>
    <row r="17" spans="1:14" ht="13.9" hidden="1" customHeight="1" x14ac:dyDescent="0.2">
      <c r="A17" s="494" t="str">
        <f>'4- DEVIZ'!A23</f>
        <v>3.3.</v>
      </c>
      <c r="B17" s="18" t="str">
        <f>'4- DEVIZ'!B23</f>
        <v xml:space="preserve">Expertizare tehnică                       </v>
      </c>
      <c r="C17" s="26"/>
      <c r="D17" s="26"/>
      <c r="E17" s="26"/>
      <c r="F17" s="26"/>
      <c r="G17" s="26"/>
      <c r="H17" s="26"/>
      <c r="I17" s="26"/>
      <c r="J17" s="43"/>
      <c r="K17" s="43"/>
      <c r="L17" s="506"/>
    </row>
    <row r="18" spans="1:14" ht="12.75" hidden="1" customHeight="1" x14ac:dyDescent="0.2">
      <c r="A18" s="494" t="str">
        <f>'4- DEVIZ'!A24</f>
        <v>3.4.</v>
      </c>
      <c r="B18" s="18" t="str">
        <f>'4- DEVIZ'!B24</f>
        <v>Certificarea performanţei energetice şi  auditul energetic al clădirilor</v>
      </c>
      <c r="C18" s="26"/>
      <c r="D18" s="26"/>
      <c r="E18" s="26"/>
      <c r="F18" s="26"/>
      <c r="G18" s="26"/>
      <c r="H18" s="26"/>
      <c r="I18" s="26"/>
      <c r="J18" s="43"/>
      <c r="K18" s="43"/>
      <c r="L18" s="506"/>
    </row>
    <row r="19" spans="1:14" ht="176.25" customHeight="1" x14ac:dyDescent="0.2">
      <c r="A19" s="494" t="s">
        <v>450</v>
      </c>
      <c r="B19" s="18" t="str">
        <f>'4- DEVIZ'!B25</f>
        <v>Proiectare</v>
      </c>
      <c r="C19" s="26">
        <f>'4- DEVIZ'!G23+'4- DEVIZ'!G24+'4- DEVIZ'!G25</f>
        <v>0</v>
      </c>
      <c r="D19" s="26">
        <f>'4- DEVIZ'!H23+'4- DEVIZ'!H24+'4- DEVIZ'!H25</f>
        <v>0</v>
      </c>
      <c r="E19" s="26">
        <f>'4- DEVIZ'!I23+'4- DEVIZ'!I24+'4- DEVIZ'!I25</f>
        <v>0</v>
      </c>
      <c r="F19" s="26">
        <f>'4- DEVIZ'!J23+'4- DEVIZ'!J24+'4- DEVIZ'!J25</f>
        <v>0</v>
      </c>
      <c r="G19" s="26">
        <f>'4- DEVIZ'!K23+'4- DEVIZ'!K24+'4- DEVIZ'!K25</f>
        <v>0</v>
      </c>
      <c r="H19" s="26">
        <f>'4- DEVIZ'!L23+'4- DEVIZ'!L24+'4- DEVIZ'!L25</f>
        <v>0</v>
      </c>
      <c r="I19" s="26">
        <f t="shared" si="2"/>
        <v>0</v>
      </c>
      <c r="J19" s="683" t="s">
        <v>928</v>
      </c>
      <c r="K19" s="500" t="s">
        <v>931</v>
      </c>
      <c r="L19" s="506" t="s">
        <v>819</v>
      </c>
      <c r="M19" s="31" t="s">
        <v>721</v>
      </c>
    </row>
    <row r="20" spans="1:14" ht="48" x14ac:dyDescent="0.25">
      <c r="A20" s="494" t="s">
        <v>451</v>
      </c>
      <c r="B20" s="18" t="str">
        <f>'4- DEVIZ'!B33</f>
        <v>Consultanţă</v>
      </c>
      <c r="C20" s="26">
        <f>'4- DEVIZ'!G32+'4- DEVIZ'!G33-'4- DEVIZ'!G37</f>
        <v>0</v>
      </c>
      <c r="D20" s="26">
        <f>'4- DEVIZ'!H32+'4- DEVIZ'!H33-'4- DEVIZ'!H37</f>
        <v>0</v>
      </c>
      <c r="E20" s="26">
        <f>'4- DEVIZ'!I32+'4- DEVIZ'!I33-'4- DEVIZ'!I37</f>
        <v>0</v>
      </c>
      <c r="F20" s="26">
        <f>'4- DEVIZ'!J32+'4- DEVIZ'!J33-'4- DEVIZ'!J37</f>
        <v>0</v>
      </c>
      <c r="G20" s="26">
        <f>'4- DEVIZ'!K32+'4- DEVIZ'!K33-'4- DEVIZ'!K37</f>
        <v>0</v>
      </c>
      <c r="H20" s="26">
        <f>'4- DEVIZ'!L32+'4- DEVIZ'!L33-'4- DEVIZ'!L37</f>
        <v>0</v>
      </c>
      <c r="I20" s="26">
        <f>E20+H20</f>
        <v>0</v>
      </c>
      <c r="J20" s="682" t="s">
        <v>928</v>
      </c>
      <c r="K20" s="500" t="s">
        <v>932</v>
      </c>
      <c r="L20" s="506" t="s">
        <v>820</v>
      </c>
    </row>
    <row r="21" spans="1:14" ht="36" x14ac:dyDescent="0.25">
      <c r="A21" s="494" t="s">
        <v>459</v>
      </c>
      <c r="B21" s="18" t="str">
        <f>'4- DEVIZ'!B38</f>
        <v>Asistenţă tehnică</v>
      </c>
      <c r="C21" s="26">
        <f>'4- DEVIZ'!G38</f>
        <v>0</v>
      </c>
      <c r="D21" s="26">
        <f>'4- DEVIZ'!H38</f>
        <v>0</v>
      </c>
      <c r="E21" s="26">
        <f>'4- DEVIZ'!I38</f>
        <v>0</v>
      </c>
      <c r="F21" s="26">
        <f>'4- DEVIZ'!J38</f>
        <v>0</v>
      </c>
      <c r="G21" s="26">
        <f>'4- DEVIZ'!K38</f>
        <v>0</v>
      </c>
      <c r="H21" s="26">
        <f>'4- DEVIZ'!L38</f>
        <v>0</v>
      </c>
      <c r="I21" s="26">
        <f>E21+H21</f>
        <v>0</v>
      </c>
      <c r="J21" s="682" t="s">
        <v>928</v>
      </c>
      <c r="K21" s="500" t="s">
        <v>933</v>
      </c>
      <c r="L21" s="506" t="s">
        <v>747</v>
      </c>
    </row>
    <row r="22" spans="1:14" s="20" customFormat="1" x14ac:dyDescent="0.2">
      <c r="A22" s="492"/>
      <c r="B22" s="34" t="s">
        <v>462</v>
      </c>
      <c r="C22" s="35">
        <f>SUM(C15:C21)</f>
        <v>0</v>
      </c>
      <c r="D22" s="35">
        <f t="shared" ref="D22:I22" si="3">SUM(D15:D21)</f>
        <v>0</v>
      </c>
      <c r="E22" s="35">
        <f t="shared" si="3"/>
        <v>0</v>
      </c>
      <c r="F22" s="35">
        <f t="shared" si="3"/>
        <v>0</v>
      </c>
      <c r="G22" s="35">
        <f t="shared" si="3"/>
        <v>0</v>
      </c>
      <c r="H22" s="35">
        <f t="shared" si="3"/>
        <v>0</v>
      </c>
      <c r="I22" s="35">
        <f t="shared" si="3"/>
        <v>0</v>
      </c>
      <c r="J22" s="44"/>
      <c r="K22" s="44"/>
      <c r="L22" s="507"/>
      <c r="M22" s="695" t="str">
        <f>IF(E22&gt;SUM(E31*10%),"!!! Cheltuiala depaseste 10% din valoarea cheltuielilor eligibile cap. 4","")</f>
        <v/>
      </c>
    </row>
    <row r="23" spans="1:14" x14ac:dyDescent="0.2">
      <c r="A23" s="491" t="s">
        <v>38</v>
      </c>
      <c r="B23" s="758" t="s">
        <v>40</v>
      </c>
      <c r="C23" s="759"/>
      <c r="D23" s="759"/>
      <c r="E23" s="759"/>
      <c r="F23" s="759"/>
      <c r="G23" s="759"/>
      <c r="H23" s="759"/>
      <c r="I23" s="759"/>
      <c r="J23" s="43"/>
      <c r="K23" s="43"/>
      <c r="L23" s="506"/>
    </row>
    <row r="24" spans="1:14" ht="36" x14ac:dyDescent="0.25">
      <c r="A24" s="494" t="str">
        <f>'4- DEVIZ'!A45</f>
        <v>4.1.</v>
      </c>
      <c r="B24" s="18" t="s">
        <v>5</v>
      </c>
      <c r="C24" s="26">
        <f>'4- DEVIZ'!G45-'4- DEVIZ'!G46+'4- DEVIZ'!G47-'4- DEVIZ'!G48</f>
        <v>0</v>
      </c>
      <c r="D24" s="26">
        <f>'4- DEVIZ'!H45-'4- DEVIZ'!H46+'4- DEVIZ'!H47-'4- DEVIZ'!H48</f>
        <v>0</v>
      </c>
      <c r="E24" s="26">
        <f>'4- DEVIZ'!I45-'4- DEVIZ'!I46+'4- DEVIZ'!I47-'4- DEVIZ'!I48</f>
        <v>0</v>
      </c>
      <c r="F24" s="26">
        <f>'4- DEVIZ'!J45-'4- DEVIZ'!J46+'4- DEVIZ'!J47-'4- DEVIZ'!J48</f>
        <v>0</v>
      </c>
      <c r="G24" s="26">
        <f>'4- DEVIZ'!K45-'4- DEVIZ'!K46+'4- DEVIZ'!K47-'4- DEVIZ'!K48</f>
        <v>0</v>
      </c>
      <c r="H24" s="26">
        <f>'4- DEVIZ'!L45-'4- DEVIZ'!L46+'4- DEVIZ'!L47-'4- DEVIZ'!L48</f>
        <v>0</v>
      </c>
      <c r="I24" s="26">
        <f>E24+H24</f>
        <v>0</v>
      </c>
      <c r="J24" s="682" t="s">
        <v>887</v>
      </c>
      <c r="K24" s="500" t="s">
        <v>934</v>
      </c>
      <c r="L24" s="506" t="s">
        <v>821</v>
      </c>
    </row>
    <row r="25" spans="1:14" ht="24" hidden="1" x14ac:dyDescent="0.2">
      <c r="A25" s="494" t="str">
        <f>'4- DEVIZ'!A47</f>
        <v>4.2.</v>
      </c>
      <c r="B25" s="18" t="s">
        <v>766</v>
      </c>
      <c r="C25" s="26"/>
      <c r="D25" s="26"/>
      <c r="E25" s="26"/>
      <c r="F25" s="26"/>
      <c r="G25" s="26"/>
      <c r="H25" s="26"/>
      <c r="I25" s="26"/>
      <c r="J25" s="43">
        <v>15</v>
      </c>
      <c r="K25" s="43">
        <v>53</v>
      </c>
      <c r="L25" s="506"/>
    </row>
    <row r="26" spans="1:14" ht="24" hidden="1" x14ac:dyDescent="0.2">
      <c r="A26" s="494" t="str">
        <f>'4- DEVIZ'!A49</f>
        <v>4.3.</v>
      </c>
      <c r="B26" s="18" t="s">
        <v>756</v>
      </c>
      <c r="C26" s="26"/>
      <c r="D26" s="26"/>
      <c r="E26" s="26"/>
      <c r="F26" s="26"/>
      <c r="G26" s="26"/>
      <c r="H26" s="26"/>
      <c r="I26" s="26"/>
      <c r="J26" s="43">
        <v>15</v>
      </c>
      <c r="K26" s="43">
        <v>54</v>
      </c>
      <c r="L26" s="506"/>
    </row>
    <row r="27" spans="1:14" ht="36" hidden="1" x14ac:dyDescent="0.2">
      <c r="A27" s="494" t="str">
        <f>'4- DEVIZ'!A51</f>
        <v>4.4.</v>
      </c>
      <c r="B27" s="18" t="s">
        <v>767</v>
      </c>
      <c r="C27" s="26"/>
      <c r="D27" s="26"/>
      <c r="E27" s="26"/>
      <c r="F27" s="26"/>
      <c r="G27" s="26"/>
      <c r="H27" s="26"/>
      <c r="I27" s="26"/>
      <c r="J27" s="43">
        <v>15</v>
      </c>
      <c r="K27" s="43">
        <v>54</v>
      </c>
      <c r="L27" s="506"/>
    </row>
    <row r="28" spans="1:14" ht="72" x14ac:dyDescent="0.25">
      <c r="A28" s="494" t="s">
        <v>138</v>
      </c>
      <c r="B28" s="18" t="s">
        <v>6</v>
      </c>
      <c r="C28" s="26">
        <f>'4- DEVIZ'!G49-'4- DEVIZ'!G50+'4- DEVIZ'!G51-'4- DEVIZ'!G52+'4- DEVIZ'!G53-'4- DEVIZ'!G54</f>
        <v>0</v>
      </c>
      <c r="D28" s="26">
        <f>'4- DEVIZ'!H49-'4- DEVIZ'!H50+'4- DEVIZ'!H51-'4- DEVIZ'!H52+'4- DEVIZ'!H53-'4- DEVIZ'!H54</f>
        <v>0</v>
      </c>
      <c r="E28" s="26">
        <f>'4- DEVIZ'!I49-'4- DEVIZ'!I50+'4- DEVIZ'!I51-'4- DEVIZ'!I52+'4- DEVIZ'!I53-'4- DEVIZ'!I54</f>
        <v>0</v>
      </c>
      <c r="F28" s="26">
        <f>'4- DEVIZ'!J49-'4- DEVIZ'!J50+'4- DEVIZ'!J51-'4- DEVIZ'!J52+'4- DEVIZ'!J53-'4- DEVIZ'!J54</f>
        <v>0</v>
      </c>
      <c r="G28" s="26">
        <f>'4- DEVIZ'!K49-'4- DEVIZ'!K50+'4- DEVIZ'!K51-'4- DEVIZ'!K52+'4- DEVIZ'!K53-'4- DEVIZ'!K54</f>
        <v>0</v>
      </c>
      <c r="H28" s="26">
        <f>'4- DEVIZ'!L49-'4- DEVIZ'!L50+'4- DEVIZ'!L51-'4- DEVIZ'!L52+'4- DEVIZ'!L53-'4- DEVIZ'!L54</f>
        <v>0</v>
      </c>
      <c r="I28" s="26">
        <f>E28+H28</f>
        <v>0</v>
      </c>
      <c r="J28" s="682" t="s">
        <v>887</v>
      </c>
      <c r="K28" s="500" t="s">
        <v>935</v>
      </c>
      <c r="L28" s="506" t="s">
        <v>822</v>
      </c>
    </row>
    <row r="29" spans="1:14" ht="60" x14ac:dyDescent="0.25">
      <c r="A29" s="494"/>
      <c r="B29" s="18" t="s">
        <v>377</v>
      </c>
      <c r="C29" s="26">
        <f>'4- DEVIZ'!G55-'4- DEVIZ'!G56</f>
        <v>0</v>
      </c>
      <c r="D29" s="26">
        <f>'4- DEVIZ'!H55-'4- DEVIZ'!H56</f>
        <v>0</v>
      </c>
      <c r="E29" s="26">
        <f>'4- DEVIZ'!I55-'4- DEVIZ'!I56</f>
        <v>0</v>
      </c>
      <c r="F29" s="26">
        <f>'4- DEVIZ'!J55-'4- DEVIZ'!J56</f>
        <v>0</v>
      </c>
      <c r="G29" s="26">
        <f>'4- DEVIZ'!K55-'4- DEVIZ'!K56</f>
        <v>0</v>
      </c>
      <c r="H29" s="26">
        <f>'4- DEVIZ'!L55-'4- DEVIZ'!L56</f>
        <v>0</v>
      </c>
      <c r="I29" s="26">
        <f>E29+H29</f>
        <v>0</v>
      </c>
      <c r="J29" s="682" t="s">
        <v>936</v>
      </c>
      <c r="K29" s="682" t="s">
        <v>937</v>
      </c>
      <c r="L29" s="506">
        <v>4.5999999999999996</v>
      </c>
    </row>
    <row r="30" spans="1:14" ht="27.6" customHeight="1" x14ac:dyDescent="0.25">
      <c r="A30" s="494" t="s">
        <v>752</v>
      </c>
      <c r="B30" s="18" t="s">
        <v>461</v>
      </c>
      <c r="C30" s="26">
        <f>'4- DEVIZ'!G46+'4- DEVIZ'!G48+'4- DEVIZ'!G50+'4- DEVIZ'!G52+'4- DEVIZ'!G54+'4- DEVIZ'!G56</f>
        <v>0</v>
      </c>
      <c r="D30" s="26">
        <f>'4- DEVIZ'!H46+'4- DEVIZ'!H48+'4- DEVIZ'!H50+'4- DEVIZ'!H52+'4- DEVIZ'!H54+'4- DEVIZ'!H56</f>
        <v>0</v>
      </c>
      <c r="E30" s="26">
        <f>'4- DEVIZ'!I46+'4- DEVIZ'!I48+'4- DEVIZ'!I50+'4- DEVIZ'!I52+'4- DEVIZ'!I54+'4- DEVIZ'!I56</f>
        <v>0</v>
      </c>
      <c r="F30" s="26">
        <f>'4- DEVIZ'!J46+'4- DEVIZ'!J48+'4- DEVIZ'!J50+'4- DEVIZ'!J52+'4- DEVIZ'!J54+'4- DEVIZ'!J56</f>
        <v>0</v>
      </c>
      <c r="G30" s="26">
        <f>'4- DEVIZ'!K46+'4- DEVIZ'!K48+'4- DEVIZ'!K50+'4- DEVIZ'!K52+'4- DEVIZ'!K54+'4- DEVIZ'!K56</f>
        <v>0</v>
      </c>
      <c r="H30" s="26">
        <f>'4- DEVIZ'!L46+'4- DEVIZ'!L48+'4- DEVIZ'!L50+'4- DEVIZ'!L52+'4- DEVIZ'!L54+'4- DEVIZ'!L56</f>
        <v>0</v>
      </c>
      <c r="I30" s="26">
        <f>E30+H30</f>
        <v>0</v>
      </c>
      <c r="J30" s="682" t="s">
        <v>887</v>
      </c>
      <c r="K30" s="682" t="s">
        <v>938</v>
      </c>
      <c r="L30" s="506" t="s">
        <v>823</v>
      </c>
      <c r="M30" s="695" t="str">
        <f>IF(E30&gt;SUM(N30*15%),"!!! Cheltuiala depaseste 15% din valoarea cheltuielilor aferente Cap. 1, Cap. 2, Cap. 4 (punctul 4.1, punctul 4.2) și cap. 5 (punctul 5.1.1)","")</f>
        <v/>
      </c>
      <c r="N30" s="50">
        <f>E10+E13+E24+E28+E29+'4- DEVIZ'!I60</f>
        <v>0</v>
      </c>
    </row>
    <row r="31" spans="1:14" s="20" customFormat="1" x14ac:dyDescent="0.2">
      <c r="A31" s="492"/>
      <c r="B31" s="34" t="s">
        <v>18</v>
      </c>
      <c r="C31" s="35">
        <f>C30+C29+C28+C24</f>
        <v>0</v>
      </c>
      <c r="D31" s="35">
        <f t="shared" ref="D31:I31" si="4">D30+D29+D28+D24</f>
        <v>0</v>
      </c>
      <c r="E31" s="35">
        <f>E30+E29+E28+E24</f>
        <v>0</v>
      </c>
      <c r="F31" s="35">
        <f t="shared" si="4"/>
        <v>0</v>
      </c>
      <c r="G31" s="35">
        <f t="shared" si="4"/>
        <v>0</v>
      </c>
      <c r="H31" s="35">
        <f t="shared" si="4"/>
        <v>0</v>
      </c>
      <c r="I31" s="35">
        <f t="shared" si="4"/>
        <v>0</v>
      </c>
      <c r="J31" s="44"/>
      <c r="K31" s="44"/>
      <c r="L31" s="507"/>
      <c r="M31" s="33"/>
    </row>
    <row r="32" spans="1:14" x14ac:dyDescent="0.2">
      <c r="A32" s="491" t="s">
        <v>41</v>
      </c>
      <c r="B32" s="758" t="s">
        <v>42</v>
      </c>
      <c r="C32" s="759"/>
      <c r="D32" s="759"/>
      <c r="E32" s="759"/>
      <c r="F32" s="759"/>
      <c r="G32" s="759"/>
      <c r="H32" s="759"/>
      <c r="I32" s="759"/>
      <c r="J32" s="43"/>
      <c r="K32" s="43"/>
      <c r="L32" s="506"/>
    </row>
    <row r="33" spans="1:15" ht="48" x14ac:dyDescent="0.25">
      <c r="A33" s="494" t="str">
        <f>'4- DEVIZ'!A59</f>
        <v>5.1.</v>
      </c>
      <c r="B33" s="24" t="str">
        <f>'4- DEVIZ'!B59</f>
        <v>Organizare de şantier</v>
      </c>
      <c r="C33" s="26">
        <f>'4- DEVIZ'!G59</f>
        <v>0</v>
      </c>
      <c r="D33" s="26">
        <f>'4- DEVIZ'!H59</f>
        <v>0</v>
      </c>
      <c r="E33" s="26">
        <f>'4- DEVIZ'!I59</f>
        <v>0</v>
      </c>
      <c r="F33" s="26">
        <f>'4- DEVIZ'!J59</f>
        <v>0</v>
      </c>
      <c r="G33" s="26">
        <f>'4- DEVIZ'!K59</f>
        <v>0</v>
      </c>
      <c r="H33" s="26">
        <f>'4- DEVIZ'!L59</f>
        <v>0</v>
      </c>
      <c r="I33" s="26">
        <f t="shared" ref="I33:I35" si="5">E33+H33</f>
        <v>0</v>
      </c>
      <c r="J33" s="682" t="s">
        <v>887</v>
      </c>
      <c r="K33" s="684" t="s">
        <v>939</v>
      </c>
      <c r="L33" s="685">
        <v>5.0999999999999996</v>
      </c>
    </row>
    <row r="34" spans="1:15" ht="144" x14ac:dyDescent="0.25">
      <c r="A34" s="494" t="str">
        <f>'4- DEVIZ'!A62</f>
        <v>5.2.</v>
      </c>
      <c r="B34" s="24" t="str">
        <f>'4- DEVIZ'!B62</f>
        <v>Comisioane, cote, taxe, costul creditului</v>
      </c>
      <c r="C34" s="26">
        <f>'4- DEVIZ'!G62-'4- DEVIZ'!G63</f>
        <v>0</v>
      </c>
      <c r="D34" s="26">
        <f>'4- DEVIZ'!H62-'4- DEVIZ'!H63</f>
        <v>0</v>
      </c>
      <c r="E34" s="26">
        <f>'4- DEVIZ'!I62-'4- DEVIZ'!I63</f>
        <v>0</v>
      </c>
      <c r="F34" s="26">
        <f>'4- DEVIZ'!J62-'4- DEVIZ'!J63</f>
        <v>0</v>
      </c>
      <c r="G34" s="26">
        <f>'4- DEVIZ'!K62-'4- DEVIZ'!K63</f>
        <v>0</v>
      </c>
      <c r="H34" s="26">
        <f>'4- DEVIZ'!L62-'4- DEVIZ'!L63</f>
        <v>0</v>
      </c>
      <c r="I34" s="26">
        <f t="shared" si="5"/>
        <v>0</v>
      </c>
      <c r="J34" s="682" t="s">
        <v>940</v>
      </c>
      <c r="K34" s="684" t="s">
        <v>948</v>
      </c>
      <c r="L34" s="685" t="s">
        <v>457</v>
      </c>
    </row>
    <row r="35" spans="1:15" x14ac:dyDescent="0.2">
      <c r="A35" s="494" t="str">
        <f>'4- DEVIZ'!A68</f>
        <v>5.3.</v>
      </c>
      <c r="B35" s="24" t="str">
        <f>'4- DEVIZ'!B68</f>
        <v>Cheltuieli diverse şi neprevăzute</v>
      </c>
      <c r="C35" s="26">
        <f>'4- DEVIZ'!G68</f>
        <v>0</v>
      </c>
      <c r="D35" s="26">
        <f>'4- DEVIZ'!H68</f>
        <v>0</v>
      </c>
      <c r="E35" s="26">
        <f>'4- DEVIZ'!I68</f>
        <v>0</v>
      </c>
      <c r="F35" s="26">
        <f>'4- DEVIZ'!J68</f>
        <v>0</v>
      </c>
      <c r="G35" s="26">
        <f>'4- DEVIZ'!K68</f>
        <v>0</v>
      </c>
      <c r="H35" s="26">
        <f>'4- DEVIZ'!L68</f>
        <v>0</v>
      </c>
      <c r="I35" s="26">
        <f t="shared" si="5"/>
        <v>0</v>
      </c>
      <c r="J35" s="686" t="s">
        <v>887</v>
      </c>
      <c r="K35" s="516" t="s">
        <v>941</v>
      </c>
      <c r="L35" s="685" t="s">
        <v>458</v>
      </c>
      <c r="M35" s="695" t="str">
        <f>IF(E35&gt;SUM((E31+E10+E13)*10%),"!!! Cheltuiala depaseste 10% din valoarea cheltuielilor eligibile capitolele 1, 2 și 4","")</f>
        <v/>
      </c>
    </row>
    <row r="36" spans="1:15" s="20" customFormat="1" x14ac:dyDescent="0.2">
      <c r="A36" s="492"/>
      <c r="B36" s="34" t="s">
        <v>34</v>
      </c>
      <c r="C36" s="35">
        <f>SUM(C33:C35)</f>
        <v>0</v>
      </c>
      <c r="D36" s="35">
        <f>SUM(D33:D35)</f>
        <v>0</v>
      </c>
      <c r="E36" s="35">
        <f>C36+D36</f>
        <v>0</v>
      </c>
      <c r="F36" s="35">
        <f>SUM(F33:F35)</f>
        <v>0</v>
      </c>
      <c r="G36" s="35">
        <f>SUM(G33:G35)</f>
        <v>0</v>
      </c>
      <c r="H36" s="35">
        <f>F36+G36</f>
        <v>0</v>
      </c>
      <c r="I36" s="35">
        <f>E36+H36</f>
        <v>0</v>
      </c>
      <c r="J36" s="44"/>
      <c r="K36" s="44"/>
      <c r="L36" s="507"/>
      <c r="M36" s="33"/>
    </row>
    <row r="37" spans="1:15" x14ac:dyDescent="0.2">
      <c r="A37" s="491" t="s">
        <v>43</v>
      </c>
      <c r="B37" s="755" t="str">
        <f>'4- DEVIZ'!B69</f>
        <v>Cheltuieli pentru informare şi publicitate</v>
      </c>
      <c r="C37" s="756"/>
      <c r="D37" s="756"/>
      <c r="E37" s="756"/>
      <c r="F37" s="756"/>
      <c r="G37" s="756"/>
      <c r="H37" s="756"/>
      <c r="I37" s="757"/>
      <c r="J37" s="43"/>
      <c r="K37" s="43"/>
      <c r="L37" s="506"/>
    </row>
    <row r="38" spans="1:15" ht="36" x14ac:dyDescent="0.25">
      <c r="A38" s="493" t="s">
        <v>190</v>
      </c>
      <c r="B38" s="24" t="str">
        <f>'4- DEVIZ'!B70</f>
        <v xml:space="preserve">Cheltuieli cu activitățile obligatorii de informare și publicitate aferente proiectului  </v>
      </c>
      <c r="C38" s="26">
        <f>'4- DEVIZ'!G70</f>
        <v>0</v>
      </c>
      <c r="D38" s="26">
        <f>'4- DEVIZ'!H70</f>
        <v>0</v>
      </c>
      <c r="E38" s="26">
        <f>'4- DEVIZ'!I70</f>
        <v>0</v>
      </c>
      <c r="F38" s="26">
        <f>'4- DEVIZ'!J70</f>
        <v>0</v>
      </c>
      <c r="G38" s="26">
        <f>'4- DEVIZ'!K70</f>
        <v>0</v>
      </c>
      <c r="H38" s="26">
        <f>'4- DEVIZ'!L70</f>
        <v>0</v>
      </c>
      <c r="I38" s="26">
        <f>E38+H38</f>
        <v>0</v>
      </c>
      <c r="J38" s="682" t="s">
        <v>928</v>
      </c>
      <c r="K38" s="682" t="s">
        <v>942</v>
      </c>
      <c r="L38" s="506">
        <v>5.4</v>
      </c>
      <c r="M38" s="695" t="str">
        <f>IF(E38&gt;10000,"!!! Cheltuiala depaseste 10000 lei","")</f>
        <v/>
      </c>
    </row>
    <row r="39" spans="1:15" ht="24" hidden="1" x14ac:dyDescent="0.2">
      <c r="A39" s="493" t="s">
        <v>140</v>
      </c>
      <c r="B39" s="24" t="s">
        <v>136</v>
      </c>
      <c r="C39" s="26">
        <f>'4- DEVIZ'!G71</f>
        <v>0</v>
      </c>
      <c r="D39" s="26">
        <f>'4- DEVIZ'!H71</f>
        <v>0</v>
      </c>
      <c r="E39" s="26">
        <f>'4- DEVIZ'!I71</f>
        <v>0</v>
      </c>
      <c r="F39" s="26">
        <f>'4- DEVIZ'!J71</f>
        <v>0</v>
      </c>
      <c r="G39" s="26">
        <f>'4- DEVIZ'!K71</f>
        <v>0</v>
      </c>
      <c r="H39" s="26">
        <f>'4- DEVIZ'!L71</f>
        <v>0</v>
      </c>
      <c r="I39" s="26">
        <f t="shared" ref="I39" si="6">E39+H39</f>
        <v>0</v>
      </c>
      <c r="J39" s="43">
        <v>8</v>
      </c>
      <c r="K39" s="43">
        <v>17</v>
      </c>
      <c r="L39" s="506"/>
    </row>
    <row r="40" spans="1:15" hidden="1" x14ac:dyDescent="0.2">
      <c r="A40" s="493"/>
      <c r="B40" s="24"/>
      <c r="C40" s="26"/>
      <c r="D40" s="26"/>
      <c r="E40" s="26">
        <f t="shared" ref="E40" si="7">C40+D40</f>
        <v>0</v>
      </c>
      <c r="F40" s="26"/>
      <c r="G40" s="26"/>
      <c r="H40" s="26">
        <f t="shared" ref="H40" si="8">F40+G40</f>
        <v>0</v>
      </c>
      <c r="I40" s="25"/>
      <c r="J40" s="43"/>
      <c r="K40" s="43"/>
      <c r="L40" s="506"/>
    </row>
    <row r="41" spans="1:15" s="20" customFormat="1" x14ac:dyDescent="0.2">
      <c r="A41" s="495"/>
      <c r="B41" s="34" t="s">
        <v>35</v>
      </c>
      <c r="C41" s="35">
        <f>SUM(C38:C39)</f>
        <v>0</v>
      </c>
      <c r="D41" s="35">
        <f t="shared" ref="D41:I41" si="9">SUM(D38:D39)</f>
        <v>0</v>
      </c>
      <c r="E41" s="35">
        <f t="shared" si="9"/>
        <v>0</v>
      </c>
      <c r="F41" s="35">
        <f t="shared" si="9"/>
        <v>0</v>
      </c>
      <c r="G41" s="35">
        <f t="shared" si="9"/>
        <v>0</v>
      </c>
      <c r="H41" s="35">
        <f t="shared" si="9"/>
        <v>0</v>
      </c>
      <c r="I41" s="35">
        <f t="shared" si="9"/>
        <v>0</v>
      </c>
      <c r="J41" s="44"/>
      <c r="K41" s="44"/>
      <c r="L41" s="507"/>
      <c r="M41" s="33"/>
    </row>
    <row r="42" spans="1:15" s="659" customFormat="1" x14ac:dyDescent="0.2">
      <c r="A42" s="656" t="s">
        <v>464</v>
      </c>
      <c r="B42" s="771" t="str">
        <f>'4- DEVIZ'!B37</f>
        <v>Audit financiar</v>
      </c>
      <c r="C42" s="772"/>
      <c r="D42" s="772"/>
      <c r="E42" s="772"/>
      <c r="F42" s="772"/>
      <c r="G42" s="772"/>
      <c r="H42" s="772"/>
      <c r="I42" s="772"/>
      <c r="J42" s="657"/>
      <c r="K42" s="657"/>
      <c r="L42" s="658"/>
      <c r="M42" s="523"/>
    </row>
    <row r="43" spans="1:15" s="198" customFormat="1" ht="15" x14ac:dyDescent="0.25">
      <c r="A43" s="660" t="s">
        <v>465</v>
      </c>
      <c r="B43" s="661" t="str">
        <f>'4- DEVIZ'!B37</f>
        <v>Audit financiar</v>
      </c>
      <c r="C43" s="662">
        <f>'4- DEVIZ'!G37</f>
        <v>0</v>
      </c>
      <c r="D43" s="662">
        <f>'4- DEVIZ'!H37</f>
        <v>0</v>
      </c>
      <c r="E43" s="662">
        <f>'4- DEVIZ'!I37</f>
        <v>0</v>
      </c>
      <c r="F43" s="662">
        <f>'4- DEVIZ'!J37</f>
        <v>0</v>
      </c>
      <c r="G43" s="662">
        <f>'4- DEVIZ'!K37</f>
        <v>0</v>
      </c>
      <c r="H43" s="662">
        <f>'4- DEVIZ'!L37</f>
        <v>0</v>
      </c>
      <c r="I43" s="662">
        <f t="shared" ref="I43" si="10">E43+H43</f>
        <v>0</v>
      </c>
      <c r="J43" s="682" t="s">
        <v>928</v>
      </c>
      <c r="K43" s="682" t="s">
        <v>943</v>
      </c>
      <c r="L43" s="663" t="s">
        <v>824</v>
      </c>
      <c r="M43" s="523"/>
      <c r="O43" s="664"/>
    </row>
    <row r="44" spans="1:15" hidden="1" x14ac:dyDescent="0.2">
      <c r="A44" s="493"/>
      <c r="B44" s="24"/>
      <c r="C44" s="26"/>
      <c r="D44" s="26"/>
      <c r="E44" s="26"/>
      <c r="F44" s="26"/>
      <c r="G44" s="26"/>
      <c r="H44" s="26"/>
      <c r="I44" s="26"/>
      <c r="J44" s="46"/>
      <c r="K44" s="47"/>
      <c r="L44" s="509"/>
      <c r="M44" s="518"/>
    </row>
    <row r="45" spans="1:15" s="20" customFormat="1" x14ac:dyDescent="0.2">
      <c r="A45" s="492"/>
      <c r="B45" s="34" t="s">
        <v>463</v>
      </c>
      <c r="C45" s="35">
        <f t="shared" ref="C45:I45" si="11">SUM(C43:C44)</f>
        <v>0</v>
      </c>
      <c r="D45" s="35">
        <f t="shared" si="11"/>
        <v>0</v>
      </c>
      <c r="E45" s="35">
        <f t="shared" si="11"/>
        <v>0</v>
      </c>
      <c r="F45" s="35">
        <f t="shared" si="11"/>
        <v>0</v>
      </c>
      <c r="G45" s="35">
        <f t="shared" si="11"/>
        <v>0</v>
      </c>
      <c r="H45" s="35">
        <f t="shared" si="11"/>
        <v>0</v>
      </c>
      <c r="I45" s="35">
        <f t="shared" si="11"/>
        <v>0</v>
      </c>
      <c r="J45" s="48"/>
      <c r="K45" s="49"/>
      <c r="L45" s="510"/>
      <c r="M45" s="519"/>
    </row>
    <row r="46" spans="1:15" s="29" customFormat="1" ht="25.9" customHeight="1" x14ac:dyDescent="0.2">
      <c r="A46" s="496" t="s">
        <v>783</v>
      </c>
      <c r="B46" s="758" t="s">
        <v>784</v>
      </c>
      <c r="C46" s="759"/>
      <c r="D46" s="759"/>
      <c r="E46" s="759"/>
      <c r="F46" s="759"/>
      <c r="G46" s="759"/>
      <c r="H46" s="759"/>
      <c r="I46" s="759"/>
      <c r="J46" s="45"/>
      <c r="K46" s="45"/>
      <c r="L46" s="508"/>
      <c r="M46" s="31"/>
    </row>
    <row r="47" spans="1:15" s="29" customFormat="1" ht="43.5" customHeight="1" thickBot="1" x14ac:dyDescent="0.25">
      <c r="A47" s="489" t="s">
        <v>810</v>
      </c>
      <c r="B47" s="24" t="str">
        <f>'4- DEVIZ'!B80</f>
        <v>Cheltuieli cu servicii pentru organizarea de evenimente</v>
      </c>
      <c r="C47" s="25">
        <f>'4- DEVIZ'!G80</f>
        <v>0</v>
      </c>
      <c r="D47" s="25">
        <f>'4- DEVIZ'!H80</f>
        <v>0</v>
      </c>
      <c r="E47" s="25">
        <f>'4- DEVIZ'!I80</f>
        <v>0</v>
      </c>
      <c r="F47" s="25">
        <f>'4- DEVIZ'!J80</f>
        <v>0</v>
      </c>
      <c r="G47" s="25">
        <f>'4- DEVIZ'!K80</f>
        <v>0</v>
      </c>
      <c r="H47" s="25">
        <f>'4- DEVIZ'!L80</f>
        <v>0</v>
      </c>
      <c r="I47" s="26">
        <f t="shared" ref="I47:I49" si="12">E47+H47</f>
        <v>0</v>
      </c>
      <c r="J47" s="687" t="s">
        <v>928</v>
      </c>
      <c r="K47" s="687" t="s">
        <v>944</v>
      </c>
      <c r="L47" s="511"/>
      <c r="M47" s="31"/>
    </row>
    <row r="48" spans="1:15" s="29" customFormat="1" ht="36" x14ac:dyDescent="0.25">
      <c r="A48" s="489" t="s">
        <v>811</v>
      </c>
      <c r="B48" s="24" t="str">
        <f>'4- DEVIZ'!B81</f>
        <v xml:space="preserve">Cheltuieli cu deplasarea (transport, cazare, diurna, etc) pentru personal propriu și experti implicati </v>
      </c>
      <c r="C48" s="25">
        <f>'4- DEVIZ'!G81</f>
        <v>0</v>
      </c>
      <c r="D48" s="25">
        <f>'4- DEVIZ'!H81</f>
        <v>0</v>
      </c>
      <c r="E48" s="25">
        <f>'4- DEVIZ'!I81</f>
        <v>0</v>
      </c>
      <c r="F48" s="25">
        <f>'4- DEVIZ'!J81</f>
        <v>0</v>
      </c>
      <c r="G48" s="25">
        <f>'4- DEVIZ'!K81</f>
        <v>0</v>
      </c>
      <c r="H48" s="25">
        <f>'4- DEVIZ'!L81</f>
        <v>0</v>
      </c>
      <c r="I48" s="26">
        <f t="shared" si="12"/>
        <v>0</v>
      </c>
      <c r="J48" s="682" t="s">
        <v>945</v>
      </c>
      <c r="K48" s="682" t="s">
        <v>946</v>
      </c>
      <c r="L48" s="511"/>
      <c r="M48" s="31"/>
    </row>
    <row r="49" spans="1:16" s="29" customFormat="1" ht="30" x14ac:dyDescent="0.25">
      <c r="A49" s="489" t="s">
        <v>812</v>
      </c>
      <c r="B49" s="24" t="str">
        <f>'4- DEVIZ'!B82</f>
        <v xml:space="preserve">Cheltuieli cu deplasarea pentru participanti </v>
      </c>
      <c r="C49" s="25">
        <f>'4- DEVIZ'!G82</f>
        <v>0</v>
      </c>
      <c r="D49" s="25">
        <f>'4- DEVIZ'!H82</f>
        <v>0</v>
      </c>
      <c r="E49" s="25">
        <f>'4- DEVIZ'!I82</f>
        <v>0</v>
      </c>
      <c r="F49" s="25">
        <f>'4- DEVIZ'!J82</f>
        <v>0</v>
      </c>
      <c r="G49" s="25">
        <f>'4- DEVIZ'!K82</f>
        <v>0</v>
      </c>
      <c r="H49" s="25">
        <f>'4- DEVIZ'!L82</f>
        <v>0</v>
      </c>
      <c r="I49" s="26">
        <f t="shared" si="12"/>
        <v>0</v>
      </c>
      <c r="J49" s="682" t="s">
        <v>945</v>
      </c>
      <c r="K49" s="682" t="s">
        <v>946</v>
      </c>
      <c r="L49" s="511"/>
      <c r="M49" s="31"/>
    </row>
    <row r="50" spans="1:16" s="20" customFormat="1" x14ac:dyDescent="0.2">
      <c r="A50" s="492"/>
      <c r="B50" s="34" t="s">
        <v>786</v>
      </c>
      <c r="C50" s="35">
        <f>SUM(C47:C49)</f>
        <v>0</v>
      </c>
      <c r="D50" s="35">
        <f t="shared" ref="D50:I50" si="13">SUM(D47:D49)</f>
        <v>0</v>
      </c>
      <c r="E50" s="35">
        <f t="shared" si="13"/>
        <v>0</v>
      </c>
      <c r="F50" s="35">
        <f t="shared" si="13"/>
        <v>0</v>
      </c>
      <c r="G50" s="35">
        <f t="shared" si="13"/>
        <v>0</v>
      </c>
      <c r="H50" s="35">
        <f t="shared" si="13"/>
        <v>0</v>
      </c>
      <c r="I50" s="35">
        <f t="shared" si="13"/>
        <v>0</v>
      </c>
      <c r="J50" s="48"/>
      <c r="K50" s="49"/>
      <c r="L50" s="510"/>
      <c r="M50" s="695" t="str">
        <f>IF(E50&gt;15000,"!!! Cheltuiala depaseste 15000 lei","")</f>
        <v/>
      </c>
    </row>
    <row r="51" spans="1:16" s="20" customFormat="1" x14ac:dyDescent="0.2">
      <c r="A51" s="493"/>
      <c r="B51" s="27"/>
      <c r="C51" s="28"/>
      <c r="D51" s="28"/>
      <c r="E51" s="28"/>
      <c r="F51" s="28"/>
      <c r="G51" s="28"/>
      <c r="H51" s="28"/>
      <c r="I51" s="28"/>
      <c r="J51" s="48"/>
      <c r="K51" s="49"/>
      <c r="L51" s="510"/>
      <c r="M51" s="519"/>
    </row>
    <row r="52" spans="1:16" s="20" customFormat="1" x14ac:dyDescent="0.2">
      <c r="A52" s="497"/>
      <c r="B52" s="36" t="s">
        <v>20</v>
      </c>
      <c r="C52" s="37">
        <f>C45+C41+C36+C31+C22+C10+C13+C50</f>
        <v>0</v>
      </c>
      <c r="D52" s="37">
        <f t="shared" ref="D52:I52" si="14">D45+D41+D36+D31+D22+D10+D13+D50</f>
        <v>0</v>
      </c>
      <c r="E52" s="37">
        <f t="shared" si="14"/>
        <v>0</v>
      </c>
      <c r="F52" s="37">
        <f t="shared" si="14"/>
        <v>0</v>
      </c>
      <c r="G52" s="37">
        <f t="shared" si="14"/>
        <v>0</v>
      </c>
      <c r="H52" s="37">
        <f t="shared" si="14"/>
        <v>0</v>
      </c>
      <c r="I52" s="37">
        <f t="shared" si="14"/>
        <v>0</v>
      </c>
      <c r="J52" s="48"/>
      <c r="K52" s="49"/>
      <c r="L52" s="510"/>
      <c r="M52" s="520"/>
      <c r="N52" s="501"/>
      <c r="O52" s="501"/>
      <c r="P52" s="501"/>
    </row>
    <row r="53" spans="1:16" x14ac:dyDescent="0.2">
      <c r="A53" s="498"/>
      <c r="J53" s="39"/>
      <c r="K53" s="40"/>
      <c r="L53" s="512"/>
      <c r="M53" s="518"/>
    </row>
    <row r="54" spans="1:16" x14ac:dyDescent="0.2">
      <c r="B54" s="33"/>
      <c r="D54" s="196"/>
      <c r="E54" s="196"/>
      <c r="F54" s="196"/>
      <c r="G54" s="196"/>
      <c r="H54" s="196"/>
      <c r="I54" s="196"/>
      <c r="J54" s="197"/>
      <c r="K54" s="197"/>
      <c r="L54" s="513"/>
      <c r="M54" s="521"/>
      <c r="N54" s="198"/>
    </row>
    <row r="55" spans="1:16" x14ac:dyDescent="0.2">
      <c r="A55" s="14" t="s">
        <v>49</v>
      </c>
      <c r="B55" s="14" t="s">
        <v>21</v>
      </c>
      <c r="C55" s="415" t="s">
        <v>46</v>
      </c>
      <c r="D55" s="177">
        <f>C58/'1-Date proiect'!B11</f>
        <v>0</v>
      </c>
      <c r="E55" s="177" t="s">
        <v>386</v>
      </c>
      <c r="F55" s="177">
        <v>100000</v>
      </c>
      <c r="G55" s="177">
        <v>25000000</v>
      </c>
      <c r="H55" s="196"/>
      <c r="I55" s="177"/>
      <c r="J55" s="197"/>
      <c r="K55" s="197"/>
      <c r="L55" s="513"/>
      <c r="M55" s="521"/>
      <c r="N55" s="198"/>
    </row>
    <row r="56" spans="1:16" x14ac:dyDescent="0.2">
      <c r="A56" s="500" t="s">
        <v>22</v>
      </c>
      <c r="B56" s="13" t="s">
        <v>23</v>
      </c>
      <c r="C56" s="16">
        <f>I52</f>
        <v>0</v>
      </c>
      <c r="D56" s="487"/>
      <c r="E56" s="488"/>
      <c r="F56" s="488"/>
      <c r="G56" s="488"/>
      <c r="H56" s="488"/>
      <c r="I56" s="221"/>
      <c r="J56" s="199"/>
      <c r="K56" s="197"/>
      <c r="L56" s="513"/>
      <c r="M56" s="522"/>
      <c r="N56" s="198"/>
    </row>
    <row r="57" spans="1:16" ht="24" x14ac:dyDescent="0.2">
      <c r="A57" s="500" t="s">
        <v>54</v>
      </c>
      <c r="B57" s="15" t="s">
        <v>63</v>
      </c>
      <c r="C57" s="17">
        <f>H52</f>
        <v>0</v>
      </c>
      <c r="D57" s="769"/>
      <c r="E57" s="770"/>
      <c r="F57" s="770"/>
      <c r="G57" s="770"/>
      <c r="H57" s="770"/>
      <c r="I57" s="177"/>
      <c r="J57" s="197"/>
      <c r="K57" s="197"/>
      <c r="L57" s="513"/>
      <c r="M57" s="521"/>
      <c r="N57" s="198"/>
    </row>
    <row r="58" spans="1:16" ht="12.75" x14ac:dyDescent="0.2">
      <c r="A58" s="500" t="s">
        <v>55</v>
      </c>
      <c r="B58" s="15" t="s">
        <v>24</v>
      </c>
      <c r="C58" s="17">
        <f>C56-C57</f>
        <v>0</v>
      </c>
      <c r="D58" s="769" t="str">
        <f>IF(D55&lt;F55,"!!! Valoarea minima eligibila este mai mica decat 100.000 euro","")</f>
        <v>!!! Valoarea minima eligibila este mai mica decat 100.000 euro</v>
      </c>
      <c r="E58" s="770"/>
      <c r="F58" s="770"/>
      <c r="G58" s="770"/>
      <c r="H58" s="770"/>
      <c r="I58" s="222"/>
      <c r="J58" s="197"/>
      <c r="K58" s="197"/>
      <c r="L58" s="513"/>
      <c r="M58" s="521"/>
      <c r="N58" s="198"/>
    </row>
    <row r="59" spans="1:16" ht="12.75" x14ac:dyDescent="0.2">
      <c r="A59" s="500" t="s">
        <v>25</v>
      </c>
      <c r="B59" s="13" t="s">
        <v>26</v>
      </c>
      <c r="C59" s="16" t="e">
        <f>SUM(C60:C62)</f>
        <v>#VALUE!</v>
      </c>
      <c r="D59" s="769" t="str">
        <f>IF(D55&gt;G55,"!!! Valoarea maxima eligibila este mai mare decat 25.000.000 euro","")</f>
        <v/>
      </c>
      <c r="E59" s="770"/>
      <c r="F59" s="770"/>
      <c r="G59" s="770"/>
      <c r="H59" s="770"/>
      <c r="I59" s="177"/>
      <c r="J59" s="197"/>
      <c r="K59" s="197"/>
      <c r="L59" s="513"/>
      <c r="M59" s="521"/>
      <c r="N59" s="198"/>
    </row>
    <row r="60" spans="1:16" ht="25.15" customHeight="1" x14ac:dyDescent="0.2">
      <c r="A60" s="500" t="s">
        <v>56</v>
      </c>
      <c r="B60" s="15" t="s">
        <v>27</v>
      </c>
      <c r="C60" s="433" t="e">
        <f>SUMIF(A68:A70,D61,F68:F70)</f>
        <v>#VALUE!</v>
      </c>
      <c r="D60" s="385" t="s">
        <v>663</v>
      </c>
      <c r="E60" s="414">
        <v>1</v>
      </c>
      <c r="F60" s="765" t="str">
        <f>B68</f>
        <v>Solicitant din categoria Autorităţi şi instituţii publice locale, inclusiv Parteneriate între Autorităţi şi instituţii publice locale</v>
      </c>
      <c r="G60" s="766"/>
      <c r="H60" s="766"/>
      <c r="I60" s="766"/>
      <c r="J60" s="766"/>
      <c r="K60" s="198"/>
      <c r="L60" s="514"/>
      <c r="N60" s="50"/>
    </row>
    <row r="61" spans="1:16" ht="30.6" customHeight="1" x14ac:dyDescent="0.2">
      <c r="A61" s="500" t="s">
        <v>57</v>
      </c>
      <c r="B61" s="15" t="s">
        <v>632</v>
      </c>
      <c r="C61" s="416" t="e">
        <f>C58-'11-Calcul profit operare'!B160</f>
        <v>#VALUE!</v>
      </c>
      <c r="D61" s="627">
        <v>1</v>
      </c>
      <c r="E61" s="414">
        <v>2</v>
      </c>
      <c r="F61" s="765" t="str">
        <f>B69</f>
        <v>Solicitant din categoria Autorităţi publice centrale,  inclusiv Parteneriate intre Autoritati publice centrale</v>
      </c>
      <c r="G61" s="766"/>
      <c r="H61" s="766"/>
      <c r="I61" s="766"/>
      <c r="J61" s="766"/>
      <c r="K61" s="198"/>
      <c r="L61" s="514"/>
      <c r="N61" s="50"/>
    </row>
    <row r="62" spans="1:16" ht="33.75" customHeight="1" x14ac:dyDescent="0.2">
      <c r="A62" s="500" t="s">
        <v>659</v>
      </c>
      <c r="B62" s="15" t="s">
        <v>62</v>
      </c>
      <c r="C62" s="17">
        <f>H52</f>
        <v>0</v>
      </c>
      <c r="D62" s="177"/>
      <c r="E62" s="414">
        <v>3</v>
      </c>
      <c r="F62" s="767" t="s">
        <v>685</v>
      </c>
      <c r="G62" s="768"/>
      <c r="H62" s="768"/>
      <c r="I62" s="768"/>
      <c r="J62" s="768"/>
      <c r="K62" s="198"/>
      <c r="L62" s="514"/>
      <c r="N62" s="50"/>
    </row>
    <row r="63" spans="1:16" ht="24" x14ac:dyDescent="0.2">
      <c r="A63" s="500" t="s">
        <v>19</v>
      </c>
      <c r="B63" s="13" t="s">
        <v>28</v>
      </c>
      <c r="C63" s="16" t="e">
        <f>C56-C59</f>
        <v>#VALUE!</v>
      </c>
      <c r="D63" s="196"/>
      <c r="E63" s="196"/>
      <c r="F63" s="196"/>
      <c r="G63" s="196"/>
      <c r="H63" s="196"/>
      <c r="I63" s="196"/>
      <c r="J63" s="199"/>
      <c r="K63" s="197"/>
      <c r="L63" s="513"/>
      <c r="M63" s="521"/>
      <c r="N63" s="198"/>
    </row>
    <row r="64" spans="1:16" ht="16.5" x14ac:dyDescent="0.2">
      <c r="D64" s="196"/>
      <c r="E64" s="196"/>
      <c r="F64" s="196"/>
      <c r="G64" s="352"/>
      <c r="H64" s="196"/>
      <c r="I64" s="196"/>
      <c r="J64" s="198"/>
      <c r="K64" s="198"/>
      <c r="L64" s="514"/>
      <c r="M64" s="523"/>
      <c r="N64" s="198"/>
    </row>
    <row r="65" spans="1:14" x14ac:dyDescent="0.2">
      <c r="D65" s="196"/>
      <c r="E65" s="196"/>
      <c r="F65" s="196"/>
      <c r="G65" s="196"/>
      <c r="H65" s="196"/>
      <c r="I65" s="196"/>
      <c r="J65" s="198"/>
      <c r="K65" s="198"/>
      <c r="L65" s="514"/>
      <c r="M65" s="523"/>
      <c r="N65" s="198"/>
    </row>
    <row r="67" spans="1:14" ht="69.75" customHeight="1" x14ac:dyDescent="0.2">
      <c r="A67" s="525" t="s">
        <v>663</v>
      </c>
      <c r="B67" s="277" t="s">
        <v>566</v>
      </c>
      <c r="C67" s="278" t="s">
        <v>567</v>
      </c>
      <c r="D67" s="279" t="s">
        <v>568</v>
      </c>
      <c r="E67" s="279" t="s">
        <v>662</v>
      </c>
      <c r="F67" s="279" t="s">
        <v>27</v>
      </c>
      <c r="G67" s="196"/>
      <c r="H67" s="526" t="s">
        <v>683</v>
      </c>
      <c r="I67" s="196"/>
      <c r="L67" s="19"/>
    </row>
    <row r="68" spans="1:14" ht="36" x14ac:dyDescent="0.2">
      <c r="A68" s="418" t="s">
        <v>84</v>
      </c>
      <c r="B68" s="277" t="s">
        <v>681</v>
      </c>
      <c r="C68" s="421">
        <v>0</v>
      </c>
      <c r="D68" s="762">
        <f>ROUNDUP(E52,2)</f>
        <v>0</v>
      </c>
      <c r="E68" s="419">
        <v>0.02</v>
      </c>
      <c r="F68" s="423" t="e">
        <f>'11-Calcul profit operare'!B160*'5-Buget_cerere'!E68</f>
        <v>#VALUE!</v>
      </c>
      <c r="G68" s="417"/>
      <c r="H68" s="196"/>
      <c r="I68" s="417"/>
    </row>
    <row r="69" spans="1:14" ht="36" x14ac:dyDescent="0.2">
      <c r="A69" s="418" t="s">
        <v>85</v>
      </c>
      <c r="B69" s="277" t="s">
        <v>682</v>
      </c>
      <c r="C69" s="421"/>
      <c r="D69" s="763"/>
      <c r="E69" s="419">
        <v>0.15</v>
      </c>
      <c r="F69" s="423" t="e">
        <f>'11-Calcul profit operare'!B160*'5-Buget_cerere'!E69</f>
        <v>#VALUE!</v>
      </c>
      <c r="G69" s="417"/>
      <c r="H69" s="196"/>
      <c r="I69" s="417"/>
    </row>
    <row r="70" spans="1:14" s="426" customFormat="1" x14ac:dyDescent="0.2">
      <c r="A70" s="485" t="s">
        <v>86</v>
      </c>
      <c r="B70" s="420" t="s">
        <v>684</v>
      </c>
      <c r="C70" s="427">
        <f>C71+C72</f>
        <v>0</v>
      </c>
      <c r="D70" s="763"/>
      <c r="E70" s="422"/>
      <c r="F70" s="423" t="e">
        <f>F71+F72</f>
        <v>#VALUE!</v>
      </c>
      <c r="G70" s="434"/>
      <c r="H70" s="177"/>
      <c r="I70" s="424"/>
      <c r="J70" s="429"/>
      <c r="K70" s="430"/>
      <c r="L70" s="515"/>
      <c r="M70" s="524"/>
    </row>
    <row r="71" spans="1:14" s="426" customFormat="1" ht="12.75" customHeight="1" x14ac:dyDescent="0.2">
      <c r="A71" s="760"/>
      <c r="B71" s="432" t="s">
        <v>686</v>
      </c>
      <c r="C71" s="421">
        <v>0</v>
      </c>
      <c r="D71" s="763"/>
      <c r="E71" s="422">
        <v>0.02</v>
      </c>
      <c r="F71" s="428" t="e">
        <f>SUM('11-Calcul profit operare'!B160*'5-Buget_cerere'!G71)*E71</f>
        <v>#VALUE!</v>
      </c>
      <c r="G71" s="434" t="e">
        <f>SUM(C71*100%)/E52</f>
        <v>#DIV/0!</v>
      </c>
      <c r="H71" s="177"/>
      <c r="I71" s="425"/>
      <c r="J71" s="431"/>
      <c r="K71" s="430"/>
      <c r="L71" s="515"/>
      <c r="M71" s="524"/>
    </row>
    <row r="72" spans="1:14" s="426" customFormat="1" x14ac:dyDescent="0.2">
      <c r="A72" s="761"/>
      <c r="B72" s="432" t="s">
        <v>687</v>
      </c>
      <c r="C72" s="421">
        <v>0</v>
      </c>
      <c r="D72" s="764"/>
      <c r="E72" s="422">
        <v>0.15</v>
      </c>
      <c r="F72" s="423" t="e">
        <f>SUM('11-Calcul profit operare'!B160*'5-Buget_cerere'!G72)*E72</f>
        <v>#VALUE!</v>
      </c>
      <c r="G72" s="434" t="e">
        <f>SUM(C72*100%)/E52</f>
        <v>#DIV/0!</v>
      </c>
      <c r="H72" s="177"/>
      <c r="I72" s="425"/>
      <c r="K72" s="430"/>
      <c r="L72" s="515"/>
      <c r="M72" s="524"/>
    </row>
    <row r="73" spans="1:14" x14ac:dyDescent="0.2">
      <c r="F73" s="177"/>
      <c r="G73" s="177"/>
      <c r="H73" s="177"/>
      <c r="I73" s="177"/>
      <c r="J73" s="50"/>
      <c r="K73" s="430"/>
      <c r="L73" s="515"/>
    </row>
    <row r="74" spans="1:14" x14ac:dyDescent="0.2">
      <c r="C74" s="196"/>
      <c r="F74" s="177"/>
      <c r="G74" s="177"/>
      <c r="H74" s="177"/>
      <c r="I74" s="177"/>
      <c r="J74" s="50"/>
      <c r="K74" s="430"/>
      <c r="L74" s="515"/>
    </row>
    <row r="75" spans="1:14" x14ac:dyDescent="0.2">
      <c r="C75" s="196"/>
      <c r="G75" s="177"/>
      <c r="H75" s="177"/>
      <c r="J75" s="50"/>
      <c r="K75" s="430"/>
      <c r="L75" s="515"/>
    </row>
    <row r="76" spans="1:14" x14ac:dyDescent="0.2">
      <c r="G76" s="177"/>
      <c r="H76" s="177"/>
      <c r="J76" s="50"/>
      <c r="K76" s="430"/>
      <c r="L76" s="515"/>
    </row>
    <row r="77" spans="1:14" x14ac:dyDescent="0.2">
      <c r="J77" s="50"/>
      <c r="K77" s="430"/>
      <c r="L77" s="515"/>
    </row>
  </sheetData>
  <sheetProtection algorithmName="SHA-512" hashValue="JtmX+xjye9sIWdLCNgrfxApMpTOhyCoxnlphWKO8IQpJNJsMgQ/wuy4R+t1bf9yCLlYL/vWuoqhKeU3x91PUqg==" saltValue="h4WS6QJwFHdSoIu0OBSJlg==" spinCount="100000" sheet="1" formatColumns="0"/>
  <mergeCells count="24">
    <mergeCell ref="A1:I1"/>
    <mergeCell ref="C3:D3"/>
    <mergeCell ref="F3:G3"/>
    <mergeCell ref="B5:I5"/>
    <mergeCell ref="B11:I11"/>
    <mergeCell ref="E3:E4"/>
    <mergeCell ref="H3:H4"/>
    <mergeCell ref="I3:I4"/>
    <mergeCell ref="B3:B4"/>
    <mergeCell ref="A3:A4"/>
    <mergeCell ref="B37:I37"/>
    <mergeCell ref="B46:I46"/>
    <mergeCell ref="A71:A72"/>
    <mergeCell ref="D68:D72"/>
    <mergeCell ref="B14:I14"/>
    <mergeCell ref="B23:I23"/>
    <mergeCell ref="B32:I32"/>
    <mergeCell ref="F60:J60"/>
    <mergeCell ref="F61:J61"/>
    <mergeCell ref="F62:J62"/>
    <mergeCell ref="D57:H57"/>
    <mergeCell ref="D58:H58"/>
    <mergeCell ref="D59:H59"/>
    <mergeCell ref="B42:I42"/>
  </mergeCells>
  <phoneticPr fontId="15" type="noConversion"/>
  <pageMargins left="0.48007246376811602" right="0.434782608695652" top="0.52" bottom="0.25" header="0.31496062992126" footer="0.31496062992126"/>
  <pageSetup paperSize="9" fitToHeight="0"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6936"/>
  <sheetViews>
    <sheetView topLeftCell="B1" zoomScale="85" zoomScaleNormal="85" workbookViewId="0">
      <selection activeCell="D2" sqref="D2"/>
    </sheetView>
  </sheetViews>
  <sheetFormatPr defaultColWidth="10.28515625" defaultRowHeight="12" x14ac:dyDescent="0.2"/>
  <cols>
    <col min="1" max="1" width="98.42578125" style="205" customWidth="1"/>
    <col min="2" max="2" width="25.140625" style="206" customWidth="1"/>
    <col min="3" max="3" width="48.85546875" style="201" customWidth="1"/>
    <col min="4" max="4" width="10.28515625" style="533"/>
    <col min="5" max="5" width="103.7109375" style="201" customWidth="1"/>
    <col min="6" max="6" width="115.7109375" style="201" customWidth="1"/>
    <col min="7" max="16384" width="10.28515625" style="201"/>
  </cols>
  <sheetData>
    <row r="1" spans="1:5" s="88" customFormat="1" ht="19.899999999999999" customHeight="1" x14ac:dyDescent="0.2">
      <c r="A1" s="527"/>
      <c r="B1" s="178"/>
      <c r="C1" s="178"/>
      <c r="D1" s="528"/>
      <c r="E1" s="178"/>
    </row>
    <row r="2" spans="1:5" s="89" customFormat="1" ht="39" customHeight="1" x14ac:dyDescent="0.2">
      <c r="A2" s="529" t="s">
        <v>338</v>
      </c>
      <c r="B2" s="530" t="s">
        <v>172</v>
      </c>
      <c r="C2" s="530" t="s">
        <v>173</v>
      </c>
      <c r="D2" s="528" t="s">
        <v>722</v>
      </c>
      <c r="E2" s="181" t="s">
        <v>405</v>
      </c>
    </row>
    <row r="3" spans="1:5" s="89" customFormat="1" ht="29.25" customHeight="1" x14ac:dyDescent="0.2">
      <c r="A3" s="85" t="s">
        <v>949</v>
      </c>
      <c r="B3" s="528"/>
      <c r="C3" s="528"/>
      <c r="D3" s="528"/>
      <c r="E3" s="181"/>
    </row>
    <row r="4" spans="1:5" ht="40.9" hidden="1" customHeight="1" x14ac:dyDescent="0.2">
      <c r="A4" s="202" t="s">
        <v>369</v>
      </c>
      <c r="B4" s="531">
        <f>'5-Buget_cerere'!J6</f>
        <v>12</v>
      </c>
      <c r="C4" s="531">
        <f>'5-Buget_cerere'!K6</f>
        <v>34</v>
      </c>
      <c r="D4" s="528"/>
      <c r="E4" s="200" t="s">
        <v>409</v>
      </c>
    </row>
    <row r="5" spans="1:5" s="88" customFormat="1" ht="105.6" customHeight="1" x14ac:dyDescent="0.2">
      <c r="A5" s="534" t="s">
        <v>952</v>
      </c>
      <c r="B5" s="528" t="str">
        <f>'5-Buget_cerere'!J7</f>
        <v>LUCRARI</v>
      </c>
      <c r="C5" s="528" t="str">
        <f>'5-Buget_cerere'!K7</f>
        <v>1.2 Amenajarea terenului
1.4 Cheltuieli pentru relocarea/protecţia utilităţilor</v>
      </c>
      <c r="D5" s="528" t="str">
        <f>'4- DEVIZ'!A10</f>
        <v>1.2</v>
      </c>
      <c r="E5" s="178"/>
    </row>
    <row r="6" spans="1:5" s="88" customFormat="1" ht="50.45" customHeight="1" x14ac:dyDescent="0.2">
      <c r="A6" s="534" t="s">
        <v>733</v>
      </c>
      <c r="B6" s="528" t="str">
        <f>'5-Buget_cerere'!J8</f>
        <v>LUCRARI</v>
      </c>
      <c r="C6" s="528" t="str">
        <f>'5-Buget_cerere'!K8</f>
        <v>1.3 Amenajări pentru protecţia mediului şi aducerea terenului la starea iniţială</v>
      </c>
      <c r="D6" s="528" t="str">
        <f>'4- DEVIZ'!A11</f>
        <v>1.3</v>
      </c>
      <c r="E6" s="178"/>
    </row>
    <row r="7" spans="1:5" ht="48" hidden="1" x14ac:dyDescent="0.2">
      <c r="A7" s="202" t="s">
        <v>339</v>
      </c>
      <c r="B7" s="531">
        <f>'5-Buget_cerere'!J9</f>
        <v>12</v>
      </c>
      <c r="C7" s="531">
        <f>'5-Buget_cerere'!K9</f>
        <v>39</v>
      </c>
      <c r="D7" s="528"/>
      <c r="E7" s="200" t="s">
        <v>406</v>
      </c>
    </row>
    <row r="8" spans="1:5" s="89" customFormat="1" ht="22.5" customHeight="1" x14ac:dyDescent="0.2">
      <c r="A8" s="85" t="s">
        <v>439</v>
      </c>
      <c r="B8" s="528"/>
      <c r="C8" s="528"/>
      <c r="D8" s="528"/>
      <c r="E8" s="181"/>
    </row>
    <row r="9" spans="1:5" s="207" customFormat="1" ht="78" customHeight="1" x14ac:dyDescent="0.2">
      <c r="A9" s="534" t="s">
        <v>879</v>
      </c>
      <c r="B9" s="502" t="str">
        <f>'5-Buget_cerere'!J12</f>
        <v>LUCRARI</v>
      </c>
      <c r="C9" s="502" t="str">
        <f>'5-Buget_cerere'!K12</f>
        <v>2 - Cheltuieli pentru asigurarea utilităţilor necesare obiectivului de investiţii</v>
      </c>
      <c r="D9" s="528" t="str">
        <f>'4- DEVIZ'!A15</f>
        <v>2.1</v>
      </c>
      <c r="E9" s="178"/>
    </row>
    <row r="10" spans="1:5" s="88" customFormat="1" ht="27.75" customHeight="1" x14ac:dyDescent="0.2">
      <c r="A10" s="694" t="s">
        <v>440</v>
      </c>
      <c r="B10" s="528"/>
      <c r="C10" s="528"/>
      <c r="D10" s="528"/>
      <c r="E10" s="178" t="s">
        <v>734</v>
      </c>
    </row>
    <row r="11" spans="1:5" x14ac:dyDescent="0.2">
      <c r="A11" s="532"/>
      <c r="B11" s="203"/>
      <c r="C11" s="200"/>
      <c r="D11" s="528"/>
      <c r="E11" s="200"/>
    </row>
    <row r="12" spans="1:5" s="88" customFormat="1" ht="69.599999999999994" customHeight="1" x14ac:dyDescent="0.2">
      <c r="A12" s="693" t="s">
        <v>953</v>
      </c>
      <c r="B12" s="528" t="str">
        <f>'5-Buget_cerere'!J15</f>
        <v>SERVICII</v>
      </c>
      <c r="C12" s="528" t="str">
        <f>'5-Buget_cerere'!K15</f>
        <v>3.1.1 Studii de teren
3.1.2 Raport privind impactul asupra mediului
3.1.3 Alte studii de specialitate</v>
      </c>
      <c r="D12" s="528" t="str">
        <f>'4- DEVIZ'!A18</f>
        <v>3.1.</v>
      </c>
      <c r="E12" s="178"/>
    </row>
    <row r="13" spans="1:5" s="88" customFormat="1" ht="170.45" customHeight="1" x14ac:dyDescent="0.2">
      <c r="A13" s="693" t="s">
        <v>956</v>
      </c>
      <c r="B13" s="528" t="str">
        <f>'5-Buget_cerere'!J16</f>
        <v>SERVICII</v>
      </c>
      <c r="C13" s="528" t="str">
        <f>'5-Buget_cerere'!K16</f>
        <v>3.2 Documentaţii-suport şi cheltuieli pentru obţinerea de avize, acorduri şi autorizații</v>
      </c>
      <c r="D13" s="528" t="str">
        <f>'4- DEVIZ'!A22</f>
        <v xml:space="preserve">3.2. </v>
      </c>
      <c r="E13" s="178"/>
    </row>
    <row r="14" spans="1:5" s="88" customFormat="1" ht="159" customHeight="1" x14ac:dyDescent="0.2">
      <c r="A14" s="693" t="s">
        <v>954</v>
      </c>
      <c r="B14" s="528" t="str">
        <f>'5-Buget_cerere'!J19</f>
        <v>SERVICII</v>
      </c>
      <c r="C14" s="528" t="str">
        <f>'5-Buget_cerere'!K19</f>
        <v>3.3 Expertizare tehnică
3.4 Certificarea performanţei energetice şi auditul energetic al clădirilor
3.5.3. Studiu de fezabilitate/documentaţie de avizare a lucrărilor de intervenţii şi deviz general
3.5.4. Documentaţiile tehnice necesare în vederea obţinerii avizelor/ acordurilor/autorizaţiilor
3.5.5. Verificarea tehnică de calitate a proiectului tehnic şi a detaliilor de execuţie
3.5.6. Proiect tehnic şi detalii de execuţie</v>
      </c>
      <c r="D14" s="528" t="s">
        <v>737</v>
      </c>
      <c r="E14" s="178"/>
    </row>
    <row r="15" spans="1:5" s="88" customFormat="1" ht="112.15" customHeight="1" x14ac:dyDescent="0.2">
      <c r="A15" s="693" t="s">
        <v>955</v>
      </c>
      <c r="B15" s="528" t="str">
        <f>'5-Buget_cerere'!J20</f>
        <v>SERVICII</v>
      </c>
      <c r="C15" s="528" t="str">
        <f>'5-Buget_cerere'!K20</f>
        <v>3.6. Organizarea procedurilor de achiziţie
3.7.1  Managementul de proiect pentru obiectivul de investiţii</v>
      </c>
      <c r="D15" s="528" t="s">
        <v>724</v>
      </c>
      <c r="E15" s="178"/>
    </row>
    <row r="16" spans="1:5" s="88" customFormat="1" ht="107.45" customHeight="1" x14ac:dyDescent="0.2">
      <c r="A16" s="693" t="s">
        <v>957</v>
      </c>
      <c r="B16" s="528" t="str">
        <f>'5-Buget_cerere'!J21</f>
        <v>SERVICII</v>
      </c>
      <c r="C16" s="528" t="str">
        <f>'5-Buget_cerere'!K21</f>
        <v>3.8.1. Asistenţă tehnică din partea proiectantului
3.8.2. Dirigenţie de şantier/supervizare</v>
      </c>
      <c r="D16" s="528" t="s">
        <v>725</v>
      </c>
      <c r="E16" s="178"/>
    </row>
    <row r="17" spans="1:5" s="88" customFormat="1" x14ac:dyDescent="0.2">
      <c r="A17" s="694" t="s">
        <v>441</v>
      </c>
      <c r="B17" s="179"/>
      <c r="C17" s="178"/>
      <c r="D17" s="528"/>
      <c r="E17" s="178"/>
    </row>
    <row r="18" spans="1:5" s="88" customFormat="1" ht="223.9" customHeight="1" x14ac:dyDescent="0.2">
      <c r="A18" s="534" t="s">
        <v>844</v>
      </c>
      <c r="B18" s="528" t="str">
        <f>'5-Buget_cerere'!J24</f>
        <v>LUCRARI</v>
      </c>
      <c r="C18" s="528" t="str">
        <f>'5-Buget_cerere'!K24</f>
        <v>4.1 Construcţii şi instalaţii
4.2 Montaj utilaje, echipamente tehnologice şi funcţionale</v>
      </c>
      <c r="D18" s="528" t="s">
        <v>726</v>
      </c>
      <c r="E18" s="178" t="s">
        <v>845</v>
      </c>
    </row>
    <row r="19" spans="1:5" s="88" customFormat="1" ht="100.5" customHeight="1" x14ac:dyDescent="0.2">
      <c r="A19" s="534" t="s">
        <v>958</v>
      </c>
      <c r="B19" s="528" t="str">
        <f>'5-Buget_cerere'!J28</f>
        <v>LUCRARI</v>
      </c>
      <c r="C19" s="528" t="str">
        <f>'5-Buget_cerere'!K28</f>
        <v>4.3 Utilaje, echipamente tehnologice şi funcţionale care necesită montaj
4.4 Utilaje, echipamente tehnologice şi funcţionale care nu necesită montaj şi echipamente de transport
4.5 Dotări</v>
      </c>
      <c r="D19" s="528" t="s">
        <v>727</v>
      </c>
      <c r="E19" s="178" t="s">
        <v>408</v>
      </c>
    </row>
    <row r="20" spans="1:5" s="88" customFormat="1" ht="51" customHeight="1" x14ac:dyDescent="0.2">
      <c r="A20" s="534" t="s">
        <v>377</v>
      </c>
      <c r="B20" s="528" t="str">
        <f>'5-Buget_cerere'!J29</f>
        <v xml:space="preserve">ECHIPAMENTE / DOTARI / ACTIVE CORPORALE
</v>
      </c>
      <c r="C20" s="528" t="str">
        <f>'5-Buget_cerere'!K29</f>
        <v>4.6 Active necorporale</v>
      </c>
      <c r="D20" s="528" t="s">
        <v>728</v>
      </c>
      <c r="E20" s="178" t="s">
        <v>443</v>
      </c>
    </row>
    <row r="21" spans="1:5" s="88" customFormat="1" ht="62.25" customHeight="1" x14ac:dyDescent="0.2">
      <c r="A21" s="534" t="s">
        <v>442</v>
      </c>
      <c r="B21" s="528" t="str">
        <f>'5-Buget_cerere'!J30</f>
        <v>LUCRARI</v>
      </c>
      <c r="C21" s="528" t="str">
        <f>'5-Buget_cerere'!K30</f>
        <v>5.6 Cheltuieli conexe investitiei de baza</v>
      </c>
      <c r="D21" s="528" t="s">
        <v>729</v>
      </c>
      <c r="E21" s="178" t="s">
        <v>880</v>
      </c>
    </row>
    <row r="22" spans="1:5" x14ac:dyDescent="0.2">
      <c r="A22" s="694" t="s">
        <v>444</v>
      </c>
      <c r="B22" s="204"/>
      <c r="C22" s="200"/>
      <c r="D22" s="528"/>
      <c r="E22" s="200"/>
    </row>
    <row r="23" spans="1:5" s="88" customFormat="1" ht="269.25" customHeight="1" x14ac:dyDescent="0.2">
      <c r="A23" s="693" t="s">
        <v>959</v>
      </c>
      <c r="B23" s="692" t="str">
        <f>'5-Buget_cerere'!J33</f>
        <v>LUCRARI</v>
      </c>
      <c r="C23" s="783" t="str">
        <f>'5-Buget_cerere'!K33</f>
        <v>5.1.1 Lucrări de construcţii şi instalaţii aferente organizării de şantier
5.1.2 Cheltuieli conexe organizării şantierului</v>
      </c>
      <c r="D23" s="528" t="s">
        <v>730</v>
      </c>
      <c r="E23" s="178"/>
    </row>
    <row r="24" spans="1:5" s="88" customFormat="1" ht="239.45" customHeight="1" x14ac:dyDescent="0.2">
      <c r="A24" s="534" t="s">
        <v>881</v>
      </c>
      <c r="B24" s="688"/>
      <c r="C24" s="784"/>
      <c r="D24" s="528" t="s">
        <v>947</v>
      </c>
      <c r="E24" s="178" t="s">
        <v>407</v>
      </c>
    </row>
    <row r="25" spans="1:5" s="88" customFormat="1" ht="127.15" customHeight="1" x14ac:dyDescent="0.2">
      <c r="A25" s="534" t="s">
        <v>735</v>
      </c>
      <c r="B25" s="528" t="str">
        <f>'5-Buget_cerere'!J34</f>
        <v>TAXE</v>
      </c>
      <c r="C25" s="528" t="str">
        <f>'5-Buget_cerere'!K34</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5" s="528" t="str">
        <f>'4- DEVIZ'!A62</f>
        <v>5.2.</v>
      </c>
      <c r="E25" s="178"/>
    </row>
    <row r="26" spans="1:5" s="88" customFormat="1" ht="48" x14ac:dyDescent="0.2">
      <c r="A26" s="534" t="s">
        <v>732</v>
      </c>
      <c r="B26" s="528" t="str">
        <f>'5-Buget_cerere'!J35</f>
        <v>LUCRARI</v>
      </c>
      <c r="C26" s="528" t="str">
        <f>'5-Buget_cerere'!K35</f>
        <v>5.3 Cheltuieli diverse şi neprevăzute</v>
      </c>
      <c r="D26" s="528" t="str">
        <f>'4- DEVIZ'!A68</f>
        <v>5.3.</v>
      </c>
      <c r="E26" s="178" t="s">
        <v>843</v>
      </c>
    </row>
    <row r="27" spans="1:5" s="88" customFormat="1" ht="105" customHeight="1" x14ac:dyDescent="0.2">
      <c r="A27" s="534" t="s">
        <v>731</v>
      </c>
      <c r="B27" s="528" t="str">
        <f>'5-Buget_cerere'!J38</f>
        <v>SERVICII</v>
      </c>
      <c r="C27" s="528" t="str">
        <f>'5-Buget_cerere'!K38</f>
        <v>5.4 Cheltuieli pentru informare şi publicitate</v>
      </c>
      <c r="D27" s="528">
        <v>5.4</v>
      </c>
      <c r="E27" s="178" t="s">
        <v>438</v>
      </c>
    </row>
    <row r="28" spans="1:5" s="668" customFormat="1" ht="36" x14ac:dyDescent="0.2">
      <c r="A28" s="665" t="s">
        <v>960</v>
      </c>
      <c r="B28" s="666" t="str">
        <f>'5-Buget_cerere'!J43</f>
        <v>SERVICII</v>
      </c>
      <c r="C28" s="666" t="str">
        <f>'5-Buget_cerere'!K43</f>
        <v>3.7.2. Auditul financiar</v>
      </c>
      <c r="D28" s="666" t="s">
        <v>723</v>
      </c>
      <c r="E28" s="667"/>
    </row>
    <row r="29" spans="1:5" x14ac:dyDescent="0.2">
      <c r="A29" s="202"/>
      <c r="B29" s="204"/>
      <c r="C29" s="200"/>
      <c r="D29" s="528"/>
      <c r="E29" s="200" t="s">
        <v>721</v>
      </c>
    </row>
    <row r="30" spans="1:5" s="88" customFormat="1" ht="48" customHeight="1" x14ac:dyDescent="0.2">
      <c r="A30" s="785" t="s">
        <v>961</v>
      </c>
      <c r="B30" s="689" t="str">
        <f>'5-Buget_cerere'!J47</f>
        <v>SERVICII</v>
      </c>
      <c r="C30" s="689" t="str">
        <f>'5-Buget_cerere'!K47</f>
        <v>Cheltuieli cu servicii pentru organizarea de evenimente și cursuri de formare</v>
      </c>
      <c r="D30" s="528"/>
      <c r="E30" s="178" t="s">
        <v>716</v>
      </c>
    </row>
    <row r="31" spans="1:5" s="88" customFormat="1" x14ac:dyDescent="0.2">
      <c r="A31" s="785"/>
      <c r="B31" s="689" t="str">
        <f>'5-Buget_cerere'!J48</f>
        <v>CHELTUIELI CU DEPLASAREA</v>
      </c>
      <c r="C31" s="689" t="str">
        <f>'5-Buget_cerere'!K48</f>
        <v>Cheltuieli cu deplasarea</v>
      </c>
      <c r="D31" s="528"/>
      <c r="E31" s="178" t="s">
        <v>736</v>
      </c>
    </row>
    <row r="32" spans="1:5" s="88" customFormat="1" ht="54" customHeight="1" x14ac:dyDescent="0.2">
      <c r="A32" s="785"/>
      <c r="B32" s="689" t="str">
        <f>'5-Buget_cerere'!J49</f>
        <v>CHELTUIELI CU DEPLASAREA</v>
      </c>
      <c r="C32" s="689" t="str">
        <f>'5-Buget_cerere'!K49</f>
        <v>Cheltuieli cu deplasarea</v>
      </c>
      <c r="D32" s="528"/>
      <c r="E32" s="178" t="s">
        <v>720</v>
      </c>
    </row>
    <row r="33" spans="1:5" x14ac:dyDescent="0.2">
      <c r="A33" s="202"/>
      <c r="B33" s="690"/>
      <c r="C33" s="691"/>
      <c r="D33" s="528"/>
      <c r="E33" s="200"/>
    </row>
    <row r="34" spans="1:5" x14ac:dyDescent="0.2">
      <c r="A34" s="202"/>
      <c r="B34" s="204"/>
      <c r="C34" s="200"/>
      <c r="D34" s="528"/>
      <c r="E34" s="200"/>
    </row>
    <row r="35" spans="1:5" x14ac:dyDescent="0.2">
      <c r="A35" s="202"/>
      <c r="B35" s="204"/>
      <c r="C35" s="200"/>
      <c r="D35" s="528"/>
      <c r="E35" s="200"/>
    </row>
    <row r="36" spans="1:5" x14ac:dyDescent="0.2">
      <c r="A36" s="202"/>
      <c r="B36" s="204"/>
      <c r="C36" s="200"/>
      <c r="D36" s="528"/>
      <c r="E36" s="200"/>
    </row>
    <row r="6936" spans="6:6" x14ac:dyDescent="0.2">
      <c r="F6936" s="201" t="s">
        <v>340</v>
      </c>
    </row>
  </sheetData>
  <sheetProtection algorithmName="SHA-512" hashValue="u9urVYf5o76VN+8u3MmMaZe+OQugak9KrQzwt/551GeWDaAVzfOGhndxf+b+518AwU9+iQEGE/zfy/wdaq0TGQ==" saltValue="Fj0JRbiglWWaiLstKaQKAw==" spinCount="100000" sheet="1" objects="1" scenarios="1"/>
  <mergeCells count="2">
    <mergeCell ref="C23:C24"/>
    <mergeCell ref="A30:A32"/>
  </mergeCells>
  <pageMargins left="0.2" right="0.2" top="0.25" bottom="0.25" header="0.25" footer="0.25"/>
  <pageSetup scale="65"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aie11"/>
  <dimension ref="A1:K127"/>
  <sheetViews>
    <sheetView showGridLines="0" topLeftCell="A69" zoomScaleNormal="100" workbookViewId="0">
      <selection activeCell="C74" sqref="C74"/>
    </sheetView>
  </sheetViews>
  <sheetFormatPr defaultColWidth="9.28515625" defaultRowHeight="12" x14ac:dyDescent="0.2"/>
  <cols>
    <col min="1" max="1" width="6.28515625" style="228" customWidth="1"/>
    <col min="2" max="2" width="33.140625" style="88" customWidth="1"/>
    <col min="3" max="3" width="12.28515625" style="268" customWidth="1"/>
    <col min="4" max="4" width="11" style="229" customWidth="1"/>
    <col min="5" max="8" width="12.28515625" style="230" customWidth="1"/>
    <col min="9" max="9" width="12.42578125" style="30" bestFit="1" customWidth="1"/>
    <col min="10" max="11" width="11.5703125" style="30" customWidth="1"/>
    <col min="12" max="16384" width="9.28515625" style="30"/>
  </cols>
  <sheetData>
    <row r="1" spans="1:9" ht="19.149999999999999" customHeight="1" x14ac:dyDescent="0.2">
      <c r="A1" s="800" t="s">
        <v>191</v>
      </c>
      <c r="B1" s="800"/>
      <c r="C1" s="800"/>
      <c r="D1" s="800"/>
      <c r="E1" s="800"/>
      <c r="F1" s="800"/>
      <c r="G1" s="800"/>
      <c r="H1" s="800"/>
    </row>
    <row r="2" spans="1:9" ht="40.5" customHeight="1" x14ac:dyDescent="0.2">
      <c r="A2" s="801" t="s">
        <v>664</v>
      </c>
      <c r="B2" s="802"/>
      <c r="C2" s="802"/>
      <c r="D2" s="802"/>
      <c r="E2" s="802"/>
      <c r="F2" s="802"/>
      <c r="G2" s="802"/>
      <c r="H2" s="802"/>
    </row>
    <row r="3" spans="1:9" x14ac:dyDescent="0.2">
      <c r="B3" s="807"/>
      <c r="C3" s="807"/>
    </row>
    <row r="4" spans="1:9" ht="13.9" customHeight="1" x14ac:dyDescent="0.2">
      <c r="A4" s="803" t="s">
        <v>58</v>
      </c>
      <c r="B4" s="808" t="s">
        <v>45</v>
      </c>
      <c r="C4" s="808" t="s">
        <v>50</v>
      </c>
      <c r="D4" s="808" t="s">
        <v>51</v>
      </c>
      <c r="E4" s="813" t="s">
        <v>33</v>
      </c>
      <c r="F4" s="814"/>
      <c r="G4" s="814"/>
      <c r="H4" s="814"/>
      <c r="I4" s="814"/>
    </row>
    <row r="5" spans="1:9" s="232" customFormat="1" ht="15" customHeight="1" x14ac:dyDescent="0.2">
      <c r="A5" s="804"/>
      <c r="B5" s="809"/>
      <c r="C5" s="809"/>
      <c r="D5" s="809"/>
      <c r="E5" s="231" t="s">
        <v>29</v>
      </c>
      <c r="F5" s="231" t="s">
        <v>30</v>
      </c>
      <c r="G5" s="231" t="s">
        <v>31</v>
      </c>
      <c r="H5" s="231" t="s">
        <v>32</v>
      </c>
      <c r="I5" s="231" t="s">
        <v>64</v>
      </c>
    </row>
    <row r="6" spans="1:9" s="233" customFormat="1" x14ac:dyDescent="0.2">
      <c r="A6" s="223" t="str">
        <f>'5-Buget_cerere'!A5</f>
        <v>CAP. 1</v>
      </c>
      <c r="B6" s="790" t="str">
        <f>'5-Buget_cerere'!B5:I5</f>
        <v>Cheltuieli pentru  amenajarea terenului</v>
      </c>
      <c r="C6" s="791"/>
      <c r="D6" s="791"/>
      <c r="E6" s="791"/>
      <c r="F6" s="791"/>
      <c r="G6" s="791"/>
      <c r="H6" s="792"/>
    </row>
    <row r="7" spans="1:9" s="238" customFormat="1" hidden="1" x14ac:dyDescent="0.2">
      <c r="A7" s="224" t="str">
        <f>'5-Buget_cerere'!A6</f>
        <v>1.1.</v>
      </c>
      <c r="B7" s="234" t="str">
        <f>'5-Buget_cerere'!B6</f>
        <v>Obţinerea terenului</v>
      </c>
      <c r="C7" s="235">
        <f>'5-Buget_cerere'!I6</f>
        <v>0</v>
      </c>
      <c r="D7" s="236" t="e">
        <f>IF(E7+F7+G7+H7+I7+#REF!+#REF!&lt;&gt;C7,"Eroare!","")</f>
        <v>#REF!</v>
      </c>
      <c r="E7" s="237">
        <v>0</v>
      </c>
      <c r="F7" s="237">
        <v>0</v>
      </c>
      <c r="G7" s="237">
        <v>0</v>
      </c>
      <c r="H7" s="237">
        <v>0</v>
      </c>
      <c r="I7" s="237">
        <v>0</v>
      </c>
    </row>
    <row r="8" spans="1:9" s="238" customFormat="1" ht="24" x14ac:dyDescent="0.2">
      <c r="A8" s="224" t="str">
        <f>'5-Buget_cerere'!A7</f>
        <v xml:space="preserve">1.1. </v>
      </c>
      <c r="B8" s="234" t="str">
        <f>'5-Buget_cerere'!B7</f>
        <v>Amenajarea terenului si relocare utilitati</v>
      </c>
      <c r="C8" s="235">
        <f>'5-Buget_cerere'!I7</f>
        <v>0</v>
      </c>
      <c r="D8" s="236" t="str">
        <f>IF(E8+F8+G8+H8+I8&lt;&gt;C8,"Eroare!","")</f>
        <v/>
      </c>
      <c r="E8" s="302">
        <v>0</v>
      </c>
      <c r="F8" s="302">
        <v>0</v>
      </c>
      <c r="G8" s="302">
        <v>0</v>
      </c>
      <c r="H8" s="302">
        <v>0</v>
      </c>
      <c r="I8" s="302">
        <v>0</v>
      </c>
    </row>
    <row r="9" spans="1:9" s="238" customFormat="1" ht="24" x14ac:dyDescent="0.2">
      <c r="A9" s="224" t="str">
        <f>'5-Buget_cerere'!A8</f>
        <v xml:space="preserve">1.2. </v>
      </c>
      <c r="B9" s="234" t="str">
        <f>'5-Buget_cerere'!B8</f>
        <v>Amenajări pentru protecţia mediului şi aducerea terenului la starea iniţială</v>
      </c>
      <c r="C9" s="235">
        <f>'5-Buget_cerere'!I8</f>
        <v>0</v>
      </c>
      <c r="D9" s="236" t="str">
        <f t="shared" ref="D9:D11" si="0">IF(E9+F9+G9+H9+I9&lt;&gt;C9,"Eroare!","")</f>
        <v/>
      </c>
      <c r="E9" s="302">
        <v>0</v>
      </c>
      <c r="F9" s="302">
        <v>0</v>
      </c>
      <c r="G9" s="302">
        <v>0</v>
      </c>
      <c r="H9" s="302">
        <v>0</v>
      </c>
      <c r="I9" s="302">
        <v>0</v>
      </c>
    </row>
    <row r="10" spans="1:9" s="238" customFormat="1" ht="24" hidden="1" x14ac:dyDescent="0.2">
      <c r="A10" s="224" t="str">
        <f>'5-Buget_cerere'!A9</f>
        <v>1.4.</v>
      </c>
      <c r="B10" s="234" t="str">
        <f>'5-Buget_cerere'!B9</f>
        <v>Cheltuieli pentru relocarea/protecţia utilităţilor</v>
      </c>
      <c r="C10" s="235">
        <f>'5-Buget_cerere'!I9</f>
        <v>0</v>
      </c>
      <c r="D10" s="236" t="str">
        <f>IF(E10+F10+G10+H10+I10&lt;&gt;C10,"Eroare!","")</f>
        <v/>
      </c>
      <c r="E10" s="302"/>
      <c r="F10" s="302">
        <v>0</v>
      </c>
      <c r="G10" s="302">
        <v>0</v>
      </c>
      <c r="H10" s="302">
        <v>0</v>
      </c>
      <c r="I10" s="302">
        <v>0</v>
      </c>
    </row>
    <row r="11" spans="1:9" s="233" customFormat="1" x14ac:dyDescent="0.2">
      <c r="A11" s="223"/>
      <c r="B11" s="239" t="str">
        <f>'5-Buget_cerere'!B10</f>
        <v>TOTAL CAPITOL 1</v>
      </c>
      <c r="C11" s="235">
        <f>'5-Buget_cerere'!I10</f>
        <v>0</v>
      </c>
      <c r="D11" s="236" t="str">
        <f t="shared" si="0"/>
        <v/>
      </c>
      <c r="E11" s="240">
        <f>E8+E9</f>
        <v>0</v>
      </c>
      <c r="F11" s="240">
        <f t="shared" ref="F11:I11" si="1">F8+F9</f>
        <v>0</v>
      </c>
      <c r="G11" s="240">
        <f t="shared" si="1"/>
        <v>0</v>
      </c>
      <c r="H11" s="240">
        <f t="shared" si="1"/>
        <v>0</v>
      </c>
      <c r="I11" s="240">
        <f t="shared" si="1"/>
        <v>0</v>
      </c>
    </row>
    <row r="12" spans="1:9" s="233" customFormat="1" x14ac:dyDescent="0.2">
      <c r="A12" s="223" t="str">
        <f>'5-Buget_cerere'!A11</f>
        <v>CAP. 2</v>
      </c>
      <c r="B12" s="790" t="str">
        <f>'5-Buget_cerere'!B11</f>
        <v>Cheltuieli pt asigurarea utilităţilor necesare obiectivului</v>
      </c>
      <c r="C12" s="791"/>
      <c r="D12" s="791"/>
      <c r="E12" s="791"/>
      <c r="F12" s="791"/>
      <c r="G12" s="791"/>
      <c r="H12" s="792"/>
    </row>
    <row r="13" spans="1:9" s="233" customFormat="1" ht="24" x14ac:dyDescent="0.2">
      <c r="A13" s="224" t="str">
        <f>'5-Buget_cerere'!A12</f>
        <v>2.1</v>
      </c>
      <c r="B13" s="234" t="str">
        <f>'5-Buget_cerere'!B12</f>
        <v>Cheltuieli pentru asigurarea utilităţilor necesare obiectivului de investiţii</v>
      </c>
      <c r="C13" s="235">
        <f>'5-Buget_cerere'!I12</f>
        <v>0</v>
      </c>
      <c r="D13" s="236" t="str">
        <f t="shared" ref="D13:D14" si="2">IF(E13+F13+G13+H13+I13&lt;&gt;C13,"Eroare!","")</f>
        <v/>
      </c>
      <c r="E13" s="302">
        <v>0</v>
      </c>
      <c r="F13" s="302">
        <v>0</v>
      </c>
      <c r="G13" s="302">
        <v>0</v>
      </c>
      <c r="H13" s="302">
        <v>0</v>
      </c>
      <c r="I13" s="302">
        <v>0</v>
      </c>
    </row>
    <row r="14" spans="1:9" s="233" customFormat="1" x14ac:dyDescent="0.2">
      <c r="A14" s="223"/>
      <c r="B14" s="241" t="str">
        <f>'5-Buget_cerere'!B13</f>
        <v> TOTAL CAPITOL 2</v>
      </c>
      <c r="C14" s="235">
        <f>'5-Buget_cerere'!I13</f>
        <v>0</v>
      </c>
      <c r="D14" s="236" t="str">
        <f t="shared" si="2"/>
        <v/>
      </c>
      <c r="E14" s="240">
        <f t="shared" ref="E14:H14" si="3">E13</f>
        <v>0</v>
      </c>
      <c r="F14" s="240">
        <f t="shared" si="3"/>
        <v>0</v>
      </c>
      <c r="G14" s="240">
        <f t="shared" si="3"/>
        <v>0</v>
      </c>
      <c r="H14" s="240">
        <f t="shared" si="3"/>
        <v>0</v>
      </c>
      <c r="I14" s="240">
        <f t="shared" ref="I14" si="4">I13</f>
        <v>0</v>
      </c>
    </row>
    <row r="15" spans="1:9" s="233" customFormat="1" x14ac:dyDescent="0.2">
      <c r="A15" s="223" t="str">
        <f>'5-Buget_cerere'!A14</f>
        <v>CAP. 2</v>
      </c>
      <c r="B15" s="790" t="str">
        <f>'5-Buget_cerere'!B14</f>
        <v>Cheltuieli pentru proiectare și asistență tehnică</v>
      </c>
      <c r="C15" s="791"/>
      <c r="D15" s="791"/>
      <c r="E15" s="791"/>
      <c r="F15" s="791"/>
      <c r="G15" s="791"/>
      <c r="H15" s="792"/>
    </row>
    <row r="16" spans="1:9" s="238" customFormat="1" x14ac:dyDescent="0.2">
      <c r="A16" s="224" t="str">
        <f>'5-Buget_cerere'!A15</f>
        <v>3.1.</v>
      </c>
      <c r="B16" s="234" t="str">
        <f>'5-Buget_cerere'!B15</f>
        <v>Studii</v>
      </c>
      <c r="C16" s="235">
        <f>'5-Buget_cerere'!I15</f>
        <v>0</v>
      </c>
      <c r="D16" s="236" t="str">
        <f t="shared" ref="D16:D21" si="5">IF(E16+F16+G16+H16+I16&lt;&gt;C16,"Eroare!","")</f>
        <v/>
      </c>
      <c r="E16" s="302">
        <v>0</v>
      </c>
      <c r="F16" s="302">
        <v>0</v>
      </c>
      <c r="G16" s="302">
        <v>0</v>
      </c>
      <c r="H16" s="302">
        <v>0</v>
      </c>
      <c r="I16" s="302">
        <v>0</v>
      </c>
    </row>
    <row r="17" spans="1:9" s="238" customFormat="1" ht="36" x14ac:dyDescent="0.2">
      <c r="A17" s="224" t="str">
        <f>'5-Buget_cerere'!A16</f>
        <v xml:space="preserve">3.2. </v>
      </c>
      <c r="B17" s="234" t="str">
        <f>'5-Buget_cerere'!B16</f>
        <v>Documentaţii-suport şi cheltuieli pentru obţinerea de avize, acorduri şi autorizaţii</v>
      </c>
      <c r="C17" s="235">
        <f>'5-Buget_cerere'!I16</f>
        <v>0</v>
      </c>
      <c r="D17" s="236" t="str">
        <f t="shared" si="5"/>
        <v/>
      </c>
      <c r="E17" s="302">
        <v>0</v>
      </c>
      <c r="F17" s="302">
        <v>0</v>
      </c>
      <c r="G17" s="302">
        <v>0</v>
      </c>
      <c r="H17" s="302">
        <v>0</v>
      </c>
      <c r="I17" s="302">
        <v>0</v>
      </c>
    </row>
    <row r="18" spans="1:9" s="238" customFormat="1" x14ac:dyDescent="0.2">
      <c r="A18" s="224" t="str">
        <f>'5-Buget_cerere'!A19</f>
        <v>3.3.</v>
      </c>
      <c r="B18" s="234" t="str">
        <f>'5-Buget_cerere'!B19</f>
        <v>Proiectare</v>
      </c>
      <c r="C18" s="235">
        <f>'5-Buget_cerere'!I19</f>
        <v>0</v>
      </c>
      <c r="D18" s="236" t="str">
        <f t="shared" si="5"/>
        <v/>
      </c>
      <c r="E18" s="302">
        <v>0</v>
      </c>
      <c r="F18" s="302">
        <v>0</v>
      </c>
      <c r="G18" s="302">
        <v>0</v>
      </c>
      <c r="H18" s="302">
        <v>0</v>
      </c>
      <c r="I18" s="302">
        <v>0</v>
      </c>
    </row>
    <row r="19" spans="1:9" s="238" customFormat="1" x14ac:dyDescent="0.2">
      <c r="A19" s="234" t="str">
        <f>'5-Buget_cerere'!A20</f>
        <v>3.4.</v>
      </c>
      <c r="B19" s="234" t="str">
        <f>'5-Buget_cerere'!B20</f>
        <v>Consultanţă</v>
      </c>
      <c r="C19" s="235">
        <f>'5-Buget_cerere'!I20</f>
        <v>0</v>
      </c>
      <c r="D19" s="236" t="str">
        <f t="shared" si="5"/>
        <v/>
      </c>
      <c r="E19" s="302">
        <v>0</v>
      </c>
      <c r="F19" s="302">
        <v>0</v>
      </c>
      <c r="G19" s="302">
        <v>0</v>
      </c>
      <c r="H19" s="302">
        <v>0</v>
      </c>
      <c r="I19" s="302">
        <v>0</v>
      </c>
    </row>
    <row r="20" spans="1:9" s="238" customFormat="1" x14ac:dyDescent="0.2">
      <c r="A20" s="224" t="str">
        <f>'5-Buget_cerere'!A21</f>
        <v>3.5.</v>
      </c>
      <c r="B20" s="234" t="str">
        <f>'5-Buget_cerere'!B21</f>
        <v>Asistenţă tehnică</v>
      </c>
      <c r="C20" s="235">
        <f>'5-Buget_cerere'!I21</f>
        <v>0</v>
      </c>
      <c r="D20" s="236" t="str">
        <f t="shared" si="5"/>
        <v/>
      </c>
      <c r="E20" s="302">
        <v>0</v>
      </c>
      <c r="F20" s="302">
        <v>0</v>
      </c>
      <c r="G20" s="302">
        <v>0</v>
      </c>
      <c r="H20" s="302">
        <v>0</v>
      </c>
      <c r="I20" s="302">
        <v>0</v>
      </c>
    </row>
    <row r="21" spans="1:9" s="233" customFormat="1" x14ac:dyDescent="0.2">
      <c r="A21" s="223"/>
      <c r="B21" s="241" t="str">
        <f>'5-Buget_cerere'!B22</f>
        <v> TOTAL CAPITOL 3</v>
      </c>
      <c r="C21" s="235">
        <f>'5-Buget_cerere'!I22</f>
        <v>0</v>
      </c>
      <c r="D21" s="236" t="str">
        <f t="shared" si="5"/>
        <v/>
      </c>
      <c r="E21" s="240">
        <f>E16+E17+E18+E19+E20</f>
        <v>0</v>
      </c>
      <c r="F21" s="240">
        <f t="shared" ref="F21:I21" si="6">F16+F17+F18+F19+F20</f>
        <v>0</v>
      </c>
      <c r="G21" s="240">
        <f t="shared" si="6"/>
        <v>0</v>
      </c>
      <c r="H21" s="240">
        <f t="shared" si="6"/>
        <v>0</v>
      </c>
      <c r="I21" s="240">
        <f t="shared" si="6"/>
        <v>0</v>
      </c>
    </row>
    <row r="22" spans="1:9" s="233" customFormat="1" x14ac:dyDescent="0.2">
      <c r="A22" s="223" t="str">
        <f>'5-Buget_cerere'!A23</f>
        <v>CAP. 3</v>
      </c>
      <c r="B22" s="790" t="str">
        <f>'5-Buget_cerere'!B23</f>
        <v>Cheltuieli pentru investiţia de bază</v>
      </c>
      <c r="C22" s="791"/>
      <c r="D22" s="791"/>
      <c r="E22" s="791"/>
      <c r="F22" s="791"/>
      <c r="G22" s="791"/>
      <c r="H22" s="792"/>
    </row>
    <row r="23" spans="1:9" s="238" customFormat="1" x14ac:dyDescent="0.2">
      <c r="A23" s="224" t="str">
        <f>'5-Buget_cerere'!A24</f>
        <v>4.1.</v>
      </c>
      <c r="B23" s="234" t="str">
        <f>'5-Buget_cerere'!B24</f>
        <v>Construcţii şi instalaţii</v>
      </c>
      <c r="C23" s="235">
        <f>'5-Buget_cerere'!I24</f>
        <v>0</v>
      </c>
      <c r="D23" s="236" t="str">
        <f t="shared" ref="D23:D27" si="7">IF(E23+F23+G23+H23+I23&lt;&gt;C23,"Eroare!","")</f>
        <v/>
      </c>
      <c r="E23" s="302">
        <v>0</v>
      </c>
      <c r="F23" s="302">
        <v>0</v>
      </c>
      <c r="G23" s="302">
        <v>0</v>
      </c>
      <c r="H23" s="302">
        <v>0</v>
      </c>
      <c r="I23" s="302">
        <v>0</v>
      </c>
    </row>
    <row r="24" spans="1:9" s="238" customFormat="1" x14ac:dyDescent="0.2">
      <c r="A24" s="224" t="str">
        <f>'5-Buget_cerere'!A28</f>
        <v>4.2.</v>
      </c>
      <c r="B24" s="234" t="str">
        <f>'5-Buget_cerere'!B28</f>
        <v>Dotări</v>
      </c>
      <c r="C24" s="235">
        <f>'5-Buget_cerere'!I28</f>
        <v>0</v>
      </c>
      <c r="D24" s="236" t="str">
        <f t="shared" si="7"/>
        <v/>
      </c>
      <c r="E24" s="302">
        <v>0</v>
      </c>
      <c r="F24" s="302">
        <v>0</v>
      </c>
      <c r="G24" s="302">
        <v>0</v>
      </c>
      <c r="H24" s="302">
        <v>0</v>
      </c>
      <c r="I24" s="302">
        <v>0</v>
      </c>
    </row>
    <row r="25" spans="1:9" s="238" customFormat="1" x14ac:dyDescent="0.2">
      <c r="A25" s="224">
        <f>'5-Buget_cerere'!A29</f>
        <v>0</v>
      </c>
      <c r="B25" s="234" t="str">
        <f>'5-Buget_cerere'!B29</f>
        <v>Active necorporale</v>
      </c>
      <c r="C25" s="235">
        <f>'5-Buget_cerere'!I29</f>
        <v>0</v>
      </c>
      <c r="D25" s="236" t="str">
        <f t="shared" si="7"/>
        <v/>
      </c>
      <c r="E25" s="302">
        <v>0</v>
      </c>
      <c r="F25" s="302">
        <v>0</v>
      </c>
      <c r="G25" s="302">
        <v>0</v>
      </c>
      <c r="H25" s="302">
        <v>0</v>
      </c>
      <c r="I25" s="302">
        <v>0</v>
      </c>
    </row>
    <row r="26" spans="1:9" s="238" customFormat="1" ht="24" x14ac:dyDescent="0.2">
      <c r="A26" s="224" t="str">
        <f>'5-Buget_cerere'!A30</f>
        <v>4.3.</v>
      </c>
      <c r="B26" s="234" t="str">
        <f>'5-Buget_cerere'!B30</f>
        <v xml:space="preserve">Construcţii, instalaţii și dotări  aferente măsurilor conexe </v>
      </c>
      <c r="C26" s="235">
        <f>'5-Buget_cerere'!I30</f>
        <v>0</v>
      </c>
      <c r="D26" s="236" t="str">
        <f t="shared" si="7"/>
        <v/>
      </c>
      <c r="E26" s="302">
        <v>0</v>
      </c>
      <c r="F26" s="302">
        <v>0</v>
      </c>
      <c r="G26" s="302">
        <v>0</v>
      </c>
      <c r="H26" s="302">
        <v>0</v>
      </c>
      <c r="I26" s="302">
        <v>0</v>
      </c>
    </row>
    <row r="27" spans="1:9" s="233" customFormat="1" x14ac:dyDescent="0.2">
      <c r="A27" s="223"/>
      <c r="B27" s="241" t="str">
        <f>'5-Buget_cerere'!B31</f>
        <v>TOTAL CAPITOL 4</v>
      </c>
      <c r="C27" s="235">
        <f>'5-Buget_cerere'!I31</f>
        <v>0</v>
      </c>
      <c r="D27" s="236" t="str">
        <f t="shared" si="7"/>
        <v/>
      </c>
      <c r="E27" s="240">
        <f>SUM(E23:E26)</f>
        <v>0</v>
      </c>
      <c r="F27" s="240">
        <f t="shared" ref="F27:I27" si="8">SUM(F23:F26)</f>
        <v>0</v>
      </c>
      <c r="G27" s="240">
        <f t="shared" si="8"/>
        <v>0</v>
      </c>
      <c r="H27" s="240">
        <f t="shared" si="8"/>
        <v>0</v>
      </c>
      <c r="I27" s="240">
        <f t="shared" si="8"/>
        <v>0</v>
      </c>
    </row>
    <row r="28" spans="1:9" s="233" customFormat="1" x14ac:dyDescent="0.2">
      <c r="A28" s="223" t="str">
        <f>'5-Buget_cerere'!A32</f>
        <v>CAP. 5</v>
      </c>
      <c r="B28" s="790" t="str">
        <f>'5-Buget_cerere'!B32:I32</f>
        <v>Alte cheltuieli</v>
      </c>
      <c r="C28" s="791"/>
      <c r="D28" s="791"/>
      <c r="E28" s="791"/>
      <c r="F28" s="791"/>
      <c r="G28" s="791"/>
      <c r="H28" s="792"/>
    </row>
    <row r="29" spans="1:9" s="238" customFormat="1" x14ac:dyDescent="0.2">
      <c r="A29" s="224" t="str">
        <f>'5-Buget_cerere'!A33</f>
        <v>5.1.</v>
      </c>
      <c r="B29" s="234" t="str">
        <f>'5-Buget_cerere'!B33</f>
        <v>Organizare de şantier</v>
      </c>
      <c r="C29" s="235">
        <f>'5-Buget_cerere'!I33</f>
        <v>0</v>
      </c>
      <c r="D29" s="236" t="str">
        <f t="shared" ref="D29:D32" si="9">IF(E29+F29+G29+H29+I29&lt;&gt;C29,"Eroare!","")</f>
        <v/>
      </c>
      <c r="E29" s="302">
        <v>0</v>
      </c>
      <c r="F29" s="302">
        <v>0</v>
      </c>
      <c r="G29" s="302">
        <v>0</v>
      </c>
      <c r="H29" s="302">
        <v>0</v>
      </c>
      <c r="I29" s="302">
        <v>0</v>
      </c>
    </row>
    <row r="30" spans="1:9" s="233" customFormat="1" x14ac:dyDescent="0.2">
      <c r="A30" s="224" t="str">
        <f>'5-Buget_cerere'!A34</f>
        <v>5.2.</v>
      </c>
      <c r="B30" s="234" t="str">
        <f>'5-Buget_cerere'!B34</f>
        <v>Comisioane, cote, taxe, costul creditului</v>
      </c>
      <c r="C30" s="235">
        <f>'5-Buget_cerere'!I34</f>
        <v>0</v>
      </c>
      <c r="D30" s="236" t="str">
        <f t="shared" si="9"/>
        <v/>
      </c>
      <c r="E30" s="302">
        <v>0</v>
      </c>
      <c r="F30" s="302">
        <v>0</v>
      </c>
      <c r="G30" s="302">
        <v>0</v>
      </c>
      <c r="H30" s="302">
        <v>0</v>
      </c>
      <c r="I30" s="302">
        <v>0</v>
      </c>
    </row>
    <row r="31" spans="1:9" s="233" customFormat="1" x14ac:dyDescent="0.2">
      <c r="A31" s="224" t="str">
        <f>'5-Buget_cerere'!A35</f>
        <v>5.3.</v>
      </c>
      <c r="B31" s="234" t="str">
        <f>'5-Buget_cerere'!B35</f>
        <v>Cheltuieli diverse şi neprevăzute</v>
      </c>
      <c r="C31" s="235">
        <f>'5-Buget_cerere'!I35</f>
        <v>0</v>
      </c>
      <c r="D31" s="236" t="str">
        <f t="shared" si="9"/>
        <v/>
      </c>
      <c r="E31" s="302">
        <v>0</v>
      </c>
      <c r="F31" s="302">
        <v>0</v>
      </c>
      <c r="G31" s="302">
        <v>0</v>
      </c>
      <c r="H31" s="302">
        <v>0</v>
      </c>
      <c r="I31" s="302">
        <v>0</v>
      </c>
    </row>
    <row r="32" spans="1:9" s="233" customFormat="1" x14ac:dyDescent="0.2">
      <c r="A32" s="223"/>
      <c r="B32" s="241" t="str">
        <f>'5-Buget_cerere'!B36</f>
        <v>TOTAL CAPITOL 5</v>
      </c>
      <c r="C32" s="235">
        <f>'5-Buget_cerere'!I36</f>
        <v>0</v>
      </c>
      <c r="D32" s="236" t="str">
        <f t="shared" si="9"/>
        <v/>
      </c>
      <c r="E32" s="240">
        <f>SUM(E29:E31)</f>
        <v>0</v>
      </c>
      <c r="F32" s="240">
        <f>SUM(F29:F31)</f>
        <v>0</v>
      </c>
      <c r="G32" s="240">
        <f t="shared" ref="G32:H32" si="10">SUM(G29:G31)</f>
        <v>0</v>
      </c>
      <c r="H32" s="240">
        <f t="shared" si="10"/>
        <v>0</v>
      </c>
      <c r="I32" s="240">
        <f t="shared" ref="I32" si="11">SUM(I29:I31)</f>
        <v>0</v>
      </c>
    </row>
    <row r="33" spans="1:9" s="233" customFormat="1" x14ac:dyDescent="0.2">
      <c r="A33" s="223" t="str">
        <f>'5-Buget_cerere'!A37</f>
        <v>CAP. 6</v>
      </c>
      <c r="B33" s="790" t="str">
        <f>'5-Buget_cerere'!B37</f>
        <v>Cheltuieli pentru informare şi publicitate</v>
      </c>
      <c r="C33" s="791"/>
      <c r="D33" s="791"/>
      <c r="E33" s="791"/>
      <c r="F33" s="791"/>
      <c r="G33" s="791"/>
      <c r="H33" s="792"/>
    </row>
    <row r="34" spans="1:9" s="233" customFormat="1" ht="36" x14ac:dyDescent="0.2">
      <c r="A34" s="224" t="str">
        <f>'5-Buget_cerere'!A38</f>
        <v>6.1.</v>
      </c>
      <c r="B34" s="234" t="str">
        <f>'5-Buget_cerere'!B38</f>
        <v xml:space="preserve">Cheltuieli cu activitățile obligatorii de informare și publicitate aferente proiectului  </v>
      </c>
      <c r="C34" s="235">
        <f>'5-Buget_cerere'!I38</f>
        <v>0</v>
      </c>
      <c r="D34" s="236" t="str">
        <f t="shared" ref="D34:D37" si="12">IF(E34+F34+G34+H34+I34&lt;&gt;C34,"Eroare!","")</f>
        <v/>
      </c>
      <c r="E34" s="302">
        <v>0</v>
      </c>
      <c r="F34" s="302">
        <v>0</v>
      </c>
      <c r="G34" s="302">
        <v>0</v>
      </c>
      <c r="H34" s="302">
        <v>0</v>
      </c>
      <c r="I34" s="302">
        <v>0</v>
      </c>
    </row>
    <row r="35" spans="1:9" s="233" customFormat="1" ht="24" hidden="1" x14ac:dyDescent="0.2">
      <c r="A35" s="224" t="str">
        <f>'5-Buget_cerere'!A39</f>
        <v xml:space="preserve">6.2. </v>
      </c>
      <c r="B35" s="234" t="str">
        <f>'5-Buget_cerere'!B39</f>
        <v xml:space="preserve">Cheltuielile de promovare a obiectivului de investiție </v>
      </c>
      <c r="C35" s="235">
        <f>'5-Buget_cerere'!I39</f>
        <v>0</v>
      </c>
      <c r="D35" s="236" t="str">
        <f t="shared" si="12"/>
        <v/>
      </c>
      <c r="E35" s="237"/>
      <c r="F35" s="237"/>
      <c r="G35" s="237"/>
      <c r="H35" s="237"/>
      <c r="I35" s="237"/>
    </row>
    <row r="36" spans="1:9" s="233" customFormat="1" hidden="1" x14ac:dyDescent="0.2">
      <c r="A36" s="224"/>
      <c r="B36" s="234"/>
      <c r="C36" s="235"/>
      <c r="D36" s="236" t="str">
        <f t="shared" si="12"/>
        <v/>
      </c>
      <c r="E36" s="237"/>
      <c r="F36" s="237"/>
      <c r="G36" s="237"/>
      <c r="H36" s="237"/>
      <c r="I36" s="237"/>
    </row>
    <row r="37" spans="1:9" s="233" customFormat="1" x14ac:dyDescent="0.2">
      <c r="A37" s="223"/>
      <c r="B37" s="241" t="str">
        <f>'5-Buget_cerere'!B41</f>
        <v>TOTAL CAPITOL 6</v>
      </c>
      <c r="C37" s="235">
        <f>'5-Buget_cerere'!I41</f>
        <v>0</v>
      </c>
      <c r="D37" s="236" t="str">
        <f t="shared" si="12"/>
        <v/>
      </c>
      <c r="E37" s="240">
        <f>SUM(E34:E35)</f>
        <v>0</v>
      </c>
      <c r="F37" s="240">
        <f t="shared" ref="F37:H37" si="13">SUM(F34:F35)</f>
        <v>0</v>
      </c>
      <c r="G37" s="240">
        <f t="shared" si="13"/>
        <v>0</v>
      </c>
      <c r="H37" s="240">
        <f t="shared" si="13"/>
        <v>0</v>
      </c>
      <c r="I37" s="240">
        <f t="shared" ref="I37" si="14">SUM(I34:I35)</f>
        <v>0</v>
      </c>
    </row>
    <row r="38" spans="1:9" s="233" customFormat="1" x14ac:dyDescent="0.2">
      <c r="A38" s="223" t="str">
        <f>'5-Buget_cerere'!A42</f>
        <v>CAP. 7</v>
      </c>
      <c r="B38" s="790" t="str">
        <f>'5-Buget_cerere'!B42</f>
        <v>Audit financiar</v>
      </c>
      <c r="C38" s="791"/>
      <c r="D38" s="791"/>
      <c r="E38" s="791"/>
      <c r="F38" s="791"/>
      <c r="G38" s="791"/>
      <c r="H38" s="792"/>
    </row>
    <row r="39" spans="1:9" s="233" customFormat="1" x14ac:dyDescent="0.2">
      <c r="A39" s="223" t="str">
        <f>'5-Buget_cerere'!A43</f>
        <v>7.1.</v>
      </c>
      <c r="B39" s="224" t="str">
        <f>'5-Buget_cerere'!B43</f>
        <v>Audit financiar</v>
      </c>
      <c r="C39" s="235">
        <f>'5-Buget_cerere'!I43</f>
        <v>0</v>
      </c>
      <c r="D39" s="236" t="str">
        <f>IF(E39+F39+G39+H39+I39&lt;&gt;C39,"Eroare!","")</f>
        <v/>
      </c>
      <c r="E39" s="302">
        <v>0</v>
      </c>
      <c r="F39" s="302">
        <v>0</v>
      </c>
      <c r="G39" s="302">
        <v>0</v>
      </c>
      <c r="H39" s="302">
        <v>0</v>
      </c>
      <c r="I39" s="302">
        <v>0</v>
      </c>
    </row>
    <row r="40" spans="1:9" s="233" customFormat="1" x14ac:dyDescent="0.2">
      <c r="A40" s="223"/>
      <c r="B40" s="239" t="str">
        <f>'5-Buget_cerere'!B45</f>
        <v>TOTAL CAPITOL 7</v>
      </c>
      <c r="C40" s="235">
        <f>'5-Buget_cerere'!I45</f>
        <v>0</v>
      </c>
      <c r="D40" s="236" t="str">
        <f t="shared" ref="D40:D50" si="15">IF(E40+F40+G40+H40+I40&lt;&gt;C40,"Eroare!","")</f>
        <v/>
      </c>
      <c r="E40" s="240">
        <f>SUM(E39)</f>
        <v>0</v>
      </c>
      <c r="F40" s="240">
        <f>SUM(F39)</f>
        <v>0</v>
      </c>
      <c r="G40" s="240">
        <f t="shared" ref="G40:H40" si="16">SUM(G39)</f>
        <v>0</v>
      </c>
      <c r="H40" s="240">
        <f t="shared" si="16"/>
        <v>0</v>
      </c>
      <c r="I40" s="240">
        <f t="shared" ref="I40" si="17">SUM(I39)</f>
        <v>0</v>
      </c>
    </row>
    <row r="41" spans="1:9" s="233" customFormat="1" x14ac:dyDescent="0.2">
      <c r="A41" s="790" t="str">
        <f>'5-Buget_cerere'!B46</f>
        <v xml:space="preserve">Cheltuieli necesare sprijinirii cooperarii interregională </v>
      </c>
      <c r="B41" s="791"/>
      <c r="C41" s="791"/>
      <c r="D41" s="791"/>
      <c r="E41" s="791"/>
      <c r="F41" s="791"/>
      <c r="G41" s="791"/>
      <c r="H41" s="791"/>
      <c r="I41" s="792"/>
    </row>
    <row r="42" spans="1:9" s="233" customFormat="1" ht="24" x14ac:dyDescent="0.2">
      <c r="A42" s="223" t="str">
        <f>'5-Buget_cerere'!A47</f>
        <v>8.1.</v>
      </c>
      <c r="B42" s="535" t="str">
        <f>'5-Buget_cerere'!B47</f>
        <v>Cheltuieli cu servicii pentru organizarea de evenimente</v>
      </c>
      <c r="C42" s="235">
        <f>'5-Buget_cerere'!I47</f>
        <v>0</v>
      </c>
      <c r="D42" s="236" t="str">
        <f t="shared" si="15"/>
        <v/>
      </c>
      <c r="E42" s="302">
        <v>0</v>
      </c>
      <c r="F42" s="302">
        <v>0</v>
      </c>
      <c r="G42" s="302">
        <v>0</v>
      </c>
      <c r="H42" s="302">
        <v>0</v>
      </c>
      <c r="I42" s="302">
        <v>0</v>
      </c>
    </row>
    <row r="43" spans="1:9" s="233" customFormat="1" ht="36" x14ac:dyDescent="0.2">
      <c r="A43" s="223" t="str">
        <f>'5-Buget_cerere'!A48</f>
        <v>8.2.</v>
      </c>
      <c r="B43" s="535" t="str">
        <f>'5-Buget_cerere'!B48</f>
        <v xml:space="preserve">Cheltuieli cu deplasarea (transport, cazare, diurna, etc) pentru personal propriu și experti implicati </v>
      </c>
      <c r="C43" s="235">
        <f>'5-Buget_cerere'!I48</f>
        <v>0</v>
      </c>
      <c r="D43" s="236" t="str">
        <f t="shared" si="15"/>
        <v/>
      </c>
      <c r="E43" s="302">
        <v>0</v>
      </c>
      <c r="F43" s="302">
        <v>0</v>
      </c>
      <c r="G43" s="302">
        <v>0</v>
      </c>
      <c r="H43" s="302">
        <v>0</v>
      </c>
      <c r="I43" s="302">
        <v>0</v>
      </c>
    </row>
    <row r="44" spans="1:9" s="233" customFormat="1" ht="24" x14ac:dyDescent="0.2">
      <c r="A44" s="223" t="str">
        <f>'5-Buget_cerere'!A49</f>
        <v>8.3.</v>
      </c>
      <c r="B44" s="535" t="str">
        <f>'5-Buget_cerere'!B49</f>
        <v xml:space="preserve">Cheltuieli cu deplasarea pentru participanti </v>
      </c>
      <c r="C44" s="235">
        <f>'5-Buget_cerere'!I49</f>
        <v>0</v>
      </c>
      <c r="D44" s="236" t="str">
        <f t="shared" si="15"/>
        <v/>
      </c>
      <c r="E44" s="302">
        <v>0</v>
      </c>
      <c r="F44" s="302">
        <v>0</v>
      </c>
      <c r="G44" s="302">
        <v>0</v>
      </c>
      <c r="H44" s="302">
        <v>0</v>
      </c>
      <c r="I44" s="302">
        <v>0</v>
      </c>
    </row>
    <row r="45" spans="1:9" s="233" customFormat="1" x14ac:dyDescent="0.2">
      <c r="A45" s="223"/>
      <c r="B45" s="239" t="str">
        <f>'5-Buget_cerere'!B50</f>
        <v>TOTAL CAPITOL 8</v>
      </c>
      <c r="C45" s="235">
        <f>'5-Buget_cerere'!I50</f>
        <v>0</v>
      </c>
      <c r="D45" s="236" t="str">
        <f t="shared" si="15"/>
        <v/>
      </c>
      <c r="E45" s="240">
        <f>E42+E43+E44</f>
        <v>0</v>
      </c>
      <c r="F45" s="240">
        <f t="shared" ref="F45:I45" si="18">F42+F43+F44</f>
        <v>0</v>
      </c>
      <c r="G45" s="240">
        <f t="shared" si="18"/>
        <v>0</v>
      </c>
      <c r="H45" s="240">
        <f t="shared" si="18"/>
        <v>0</v>
      </c>
      <c r="I45" s="240">
        <f t="shared" si="18"/>
        <v>0</v>
      </c>
    </row>
    <row r="46" spans="1:9" s="233" customFormat="1" hidden="1" x14ac:dyDescent="0.2">
      <c r="A46" s="223"/>
      <c r="B46" s="223"/>
      <c r="C46" s="235">
        <f>'5-Buget_cerere'!I56</f>
        <v>0</v>
      </c>
      <c r="D46" s="236" t="str">
        <f t="shared" si="15"/>
        <v/>
      </c>
      <c r="E46" s="237"/>
      <c r="F46" s="237"/>
      <c r="G46" s="237"/>
      <c r="H46" s="237"/>
      <c r="I46" s="237"/>
    </row>
    <row r="47" spans="1:9" s="233" customFormat="1" hidden="1" x14ac:dyDescent="0.2">
      <c r="A47" s="223"/>
      <c r="B47" s="223"/>
      <c r="C47" s="235">
        <f>'5-Buget_cerere'!I57</f>
        <v>0</v>
      </c>
      <c r="D47" s="236" t="str">
        <f t="shared" si="15"/>
        <v/>
      </c>
      <c r="E47" s="237"/>
      <c r="F47" s="237"/>
      <c r="G47" s="237"/>
      <c r="H47" s="237"/>
      <c r="I47" s="237"/>
    </row>
    <row r="48" spans="1:9" s="233" customFormat="1" x14ac:dyDescent="0.2">
      <c r="A48" s="225"/>
      <c r="B48" s="242" t="str">
        <f>'5-Buget_cerere'!B52</f>
        <v>TOTAL GENERAL</v>
      </c>
      <c r="C48" s="235">
        <f>'5-Buget_cerere'!I52</f>
        <v>0</v>
      </c>
      <c r="D48" s="236" t="str">
        <f t="shared" si="15"/>
        <v/>
      </c>
      <c r="E48" s="240">
        <f>E11+E14+E21+E27+E32+E37+E40+E45</f>
        <v>0</v>
      </c>
      <c r="F48" s="240">
        <f t="shared" ref="F48:I48" si="19">F11+F14+F21+F27+F32+F37+F40+F45</f>
        <v>0</v>
      </c>
      <c r="G48" s="240">
        <f>G11+G14+G21+G27+G32+G37+G40+G45</f>
        <v>0</v>
      </c>
      <c r="H48" s="240">
        <f t="shared" si="19"/>
        <v>0</v>
      </c>
      <c r="I48" s="240">
        <f t="shared" si="19"/>
        <v>0</v>
      </c>
    </row>
    <row r="49" spans="1:11" s="245" customFormat="1" x14ac:dyDescent="0.2">
      <c r="A49" s="243"/>
      <c r="B49" s="244" t="s">
        <v>556</v>
      </c>
      <c r="C49" s="235">
        <f>'5-Buget_cerere'!E52</f>
        <v>0</v>
      </c>
      <c r="D49" s="236" t="str">
        <f t="shared" si="15"/>
        <v/>
      </c>
      <c r="E49" s="240">
        <f>E48-E50</f>
        <v>0</v>
      </c>
      <c r="F49" s="240">
        <f>F48-F50</f>
        <v>0</v>
      </c>
      <c r="G49" s="240">
        <f t="shared" ref="G49:I49" si="20">G48-G50</f>
        <v>0</v>
      </c>
      <c r="H49" s="240">
        <f t="shared" si="20"/>
        <v>0</v>
      </c>
      <c r="I49" s="240">
        <f t="shared" si="20"/>
        <v>0</v>
      </c>
      <c r="J49" s="246"/>
    </row>
    <row r="50" spans="1:11" s="245" customFormat="1" ht="15" customHeight="1" x14ac:dyDescent="0.2">
      <c r="A50" s="243"/>
      <c r="B50" s="244" t="s">
        <v>557</v>
      </c>
      <c r="C50" s="235">
        <f>'5-Buget_cerere'!H52</f>
        <v>0</v>
      </c>
      <c r="D50" s="236" t="str">
        <f t="shared" si="15"/>
        <v/>
      </c>
      <c r="E50" s="302">
        <v>0</v>
      </c>
      <c r="F50" s="302">
        <v>0</v>
      </c>
      <c r="G50" s="302">
        <v>0</v>
      </c>
      <c r="H50" s="302">
        <v>0</v>
      </c>
      <c r="I50" s="302">
        <v>0</v>
      </c>
    </row>
    <row r="51" spans="1:11" s="249" customFormat="1" x14ac:dyDescent="0.2">
      <c r="A51" s="226"/>
      <c r="B51" s="227" t="s">
        <v>558</v>
      </c>
      <c r="C51" s="247"/>
      <c r="D51" s="247" t="s">
        <v>886</v>
      </c>
      <c r="E51" s="248" t="e">
        <f>E49/$C$49</f>
        <v>#DIV/0!</v>
      </c>
      <c r="F51" s="248" t="e">
        <f>F49/$C$49</f>
        <v>#DIV/0!</v>
      </c>
      <c r="G51" s="248" t="e">
        <f>G49/$C$49</f>
        <v>#DIV/0!</v>
      </c>
      <c r="H51" s="248" t="e">
        <f>H49/$C$49</f>
        <v>#DIV/0!</v>
      </c>
      <c r="I51" s="248" t="e">
        <f>I49/$C$49</f>
        <v>#DIV/0!</v>
      </c>
    </row>
    <row r="52" spans="1:11" s="249" customFormat="1" x14ac:dyDescent="0.2">
      <c r="A52" s="226"/>
      <c r="B52" s="227"/>
      <c r="C52" s="247"/>
      <c r="D52" s="247" t="s">
        <v>473</v>
      </c>
      <c r="E52" s="248" t="e">
        <f>E48/$C$48</f>
        <v>#DIV/0!</v>
      </c>
      <c r="F52" s="248" t="e">
        <f>F48/$C$48</f>
        <v>#DIV/0!</v>
      </c>
      <c r="G52" s="248" t="e">
        <f t="shared" ref="G52:I52" si="21">G48/$C$48</f>
        <v>#DIV/0!</v>
      </c>
      <c r="H52" s="248" t="e">
        <f t="shared" si="21"/>
        <v>#DIV/0!</v>
      </c>
      <c r="I52" s="248" t="e">
        <f t="shared" si="21"/>
        <v>#DIV/0!</v>
      </c>
    </row>
    <row r="53" spans="1:11" s="51" customFormat="1" x14ac:dyDescent="0.2">
      <c r="A53" s="250"/>
      <c r="B53" s="251"/>
      <c r="C53" s="252" t="s">
        <v>473</v>
      </c>
      <c r="D53" s="253" t="s">
        <v>552</v>
      </c>
      <c r="E53" s="793" t="s">
        <v>33</v>
      </c>
      <c r="F53" s="793"/>
      <c r="G53" s="793"/>
      <c r="H53" s="793"/>
      <c r="I53" s="793"/>
    </row>
    <row r="54" spans="1:11" s="254" customFormat="1" x14ac:dyDescent="0.2">
      <c r="A54" s="226"/>
      <c r="B54" s="275" t="s">
        <v>553</v>
      </c>
      <c r="C54" s="252" t="s">
        <v>554</v>
      </c>
      <c r="D54" s="253" t="s">
        <v>555</v>
      </c>
      <c r="E54" s="252" t="s">
        <v>29</v>
      </c>
      <c r="F54" s="252" t="s">
        <v>30</v>
      </c>
      <c r="G54" s="252" t="s">
        <v>31</v>
      </c>
      <c r="H54" s="252" t="s">
        <v>32</v>
      </c>
      <c r="I54" s="252" t="s">
        <v>64</v>
      </c>
    </row>
    <row r="55" spans="1:11" s="258" customFormat="1" ht="24" x14ac:dyDescent="0.2">
      <c r="A55" s="244" t="str">
        <f>'5-Buget_cerere'!A56</f>
        <v>I</v>
      </c>
      <c r="B55" s="255" t="str">
        <f>'5-Buget_cerere'!B56</f>
        <v>Valoarea totală a cererii de finantare, din care :</v>
      </c>
      <c r="C55" s="256">
        <f>'5-Buget_cerere'!C56</f>
        <v>0</v>
      </c>
      <c r="D55" s="236" t="str">
        <f>IF(E55+F55+G55+H55+I55&lt;&gt;C55,"Eroare!","")</f>
        <v/>
      </c>
      <c r="E55" s="257">
        <f>E48</f>
        <v>0</v>
      </c>
      <c r="F55" s="257">
        <f>F48</f>
        <v>0</v>
      </c>
      <c r="G55" s="257">
        <f>G48</f>
        <v>0</v>
      </c>
      <c r="H55" s="257">
        <f>H48</f>
        <v>0</v>
      </c>
      <c r="I55" s="257">
        <f>I48</f>
        <v>0</v>
      </c>
    </row>
    <row r="56" spans="1:11" s="254" customFormat="1" ht="24" x14ac:dyDescent="0.2">
      <c r="A56" s="244" t="str">
        <f>'5-Buget_cerere'!A57</f>
        <v>I.a.</v>
      </c>
      <c r="B56" s="255" t="str">
        <f>'5-Buget_cerere'!B57</f>
        <v>Valoarea totala neeligibilă, inclusiv TVA aferenta</v>
      </c>
      <c r="C56" s="256">
        <f>'5-Buget_cerere'!C57</f>
        <v>0</v>
      </c>
      <c r="D56" s="236" t="str">
        <f>IF(E56+F56+G56+H56+I56&lt;&gt;C56,"Eroare!","")</f>
        <v/>
      </c>
      <c r="E56" s="259">
        <f>E50</f>
        <v>0</v>
      </c>
      <c r="F56" s="259">
        <f>F50</f>
        <v>0</v>
      </c>
      <c r="G56" s="259">
        <f>G50</f>
        <v>0</v>
      </c>
      <c r="H56" s="259">
        <f>H50</f>
        <v>0</v>
      </c>
      <c r="I56" s="259">
        <f>I50</f>
        <v>0</v>
      </c>
    </row>
    <row r="57" spans="1:11" s="254" customFormat="1" x14ac:dyDescent="0.2">
      <c r="A57" s="244" t="str">
        <f>'5-Buget_cerere'!A58</f>
        <v>I.b.</v>
      </c>
      <c r="B57" s="255" t="str">
        <f>'5-Buget_cerere'!B58</f>
        <v xml:space="preserve">Valoarea totala eligibilă </v>
      </c>
      <c r="C57" s="256">
        <f>'5-Buget_cerere'!C58</f>
        <v>0</v>
      </c>
      <c r="D57" s="236" t="str">
        <f t="shared" ref="D57:D62" si="22">IF(E57+F57+G57+H57+I57&lt;&gt;C57,"Eroare!","")</f>
        <v/>
      </c>
      <c r="E57" s="259">
        <f>E49</f>
        <v>0</v>
      </c>
      <c r="F57" s="259">
        <f>F49</f>
        <v>0</v>
      </c>
      <c r="G57" s="259">
        <f>G49</f>
        <v>0</v>
      </c>
      <c r="H57" s="259">
        <f>H49</f>
        <v>0</v>
      </c>
      <c r="I57" s="259">
        <f>I49</f>
        <v>0</v>
      </c>
      <c r="J57" s="260"/>
      <c r="K57" s="260"/>
    </row>
    <row r="58" spans="1:11" s="258" customFormat="1" x14ac:dyDescent="0.2">
      <c r="A58" s="244" t="str">
        <f>'5-Buget_cerere'!A59</f>
        <v>II</v>
      </c>
      <c r="B58" s="255" t="str">
        <f>'5-Buget_cerere'!B59</f>
        <v>Contribuţia proprie, din care :</v>
      </c>
      <c r="C58" s="256" t="e">
        <f>'5-Buget_cerere'!C59</f>
        <v>#VALUE!</v>
      </c>
      <c r="D58" s="236" t="e">
        <f t="shared" si="22"/>
        <v>#DIV/0!</v>
      </c>
      <c r="E58" s="257" t="e">
        <f>SUM(E59:E61)</f>
        <v>#DIV/0!</v>
      </c>
      <c r="F58" s="257" t="e">
        <f t="shared" ref="F58:I58" si="23">SUM(F59:F61)</f>
        <v>#DIV/0!</v>
      </c>
      <c r="G58" s="257" t="e">
        <f t="shared" si="23"/>
        <v>#DIV/0!</v>
      </c>
      <c r="H58" s="257" t="e">
        <f t="shared" si="23"/>
        <v>#DIV/0!</v>
      </c>
      <c r="I58" s="257" t="e">
        <f t="shared" si="23"/>
        <v>#DIV/0!</v>
      </c>
    </row>
    <row r="59" spans="1:11" s="254" customFormat="1" ht="20.45" customHeight="1" x14ac:dyDescent="0.2">
      <c r="A59" s="244" t="str">
        <f>'5-Buget_cerere'!A60</f>
        <v>II.a.</v>
      </c>
      <c r="B59" s="255" t="str">
        <f>'5-Buget_cerere'!B60</f>
        <v xml:space="preserve">Contribuţia solicitantului la cheltuieli eligibile </v>
      </c>
      <c r="C59" s="256" t="e">
        <f>'5-Buget_cerere'!C60</f>
        <v>#VALUE!</v>
      </c>
      <c r="D59" s="236" t="e">
        <f t="shared" si="22"/>
        <v>#DIV/0!</v>
      </c>
      <c r="E59" s="261" t="e">
        <f>E51*'5-Buget_cerere'!$C$60</f>
        <v>#DIV/0!</v>
      </c>
      <c r="F59" s="261" t="e">
        <f>F51*'5-Buget_cerere'!$C$60</f>
        <v>#DIV/0!</v>
      </c>
      <c r="G59" s="261" t="e">
        <f>G51*'5-Buget_cerere'!$C$60</f>
        <v>#DIV/0!</v>
      </c>
      <c r="H59" s="261" t="e">
        <f>H51*'5-Buget_cerere'!$C$60</f>
        <v>#DIV/0!</v>
      </c>
      <c r="I59" s="261" t="e">
        <f>I51*'5-Buget_cerere'!$C$60</f>
        <v>#DIV/0!</v>
      </c>
    </row>
    <row r="60" spans="1:11" s="254" customFormat="1" ht="20.45" customHeight="1" x14ac:dyDescent="0.2">
      <c r="A60" s="244" t="str">
        <f>'5-Buget_cerere'!A61</f>
        <v>II.b.</v>
      </c>
      <c r="B60" s="255" t="str">
        <f>'5-Buget_cerere'!B61</f>
        <v>Profitul din exploatare</v>
      </c>
      <c r="C60" s="256" t="e">
        <f>'5-Buget_cerere'!C61</f>
        <v>#VALUE!</v>
      </c>
      <c r="D60" s="236" t="e">
        <f t="shared" si="22"/>
        <v>#DIV/0!</v>
      </c>
      <c r="E60" s="261" t="e">
        <f>E51*'5-Buget_cerere'!$C$61</f>
        <v>#DIV/0!</v>
      </c>
      <c r="F60" s="261" t="e">
        <f>F51*'5-Buget_cerere'!$C$61</f>
        <v>#DIV/0!</v>
      </c>
      <c r="G60" s="261" t="e">
        <f>G52*'5-Buget_cerere'!$C$61</f>
        <v>#DIV/0!</v>
      </c>
      <c r="H60" s="261" t="e">
        <f>H52*'5-Buget_cerere'!$C$61</f>
        <v>#DIV/0!</v>
      </c>
      <c r="I60" s="261" t="e">
        <f>I52*'5-Buget_cerere'!$C$61</f>
        <v>#DIV/0!</v>
      </c>
    </row>
    <row r="61" spans="1:11" s="254" customFormat="1" ht="31.9" customHeight="1" x14ac:dyDescent="0.2">
      <c r="A61" s="244" t="str">
        <f>'5-Buget_cerere'!A62</f>
        <v>II.c.</v>
      </c>
      <c r="B61" s="255" t="str">
        <f>'5-Buget_cerere'!B62</f>
        <v>Contribuţia solicitantului la cheltuieli neeligibile, inclusiv TVA aferenta</v>
      </c>
      <c r="C61" s="256">
        <f>'5-Buget_cerere'!C62</f>
        <v>0</v>
      </c>
      <c r="D61" s="236" t="str">
        <f t="shared" si="22"/>
        <v/>
      </c>
      <c r="E61" s="259">
        <f>E50</f>
        <v>0</v>
      </c>
      <c r="F61" s="259">
        <f t="shared" ref="F61:I61" si="24">F50</f>
        <v>0</v>
      </c>
      <c r="G61" s="259">
        <f t="shared" si="24"/>
        <v>0</v>
      </c>
      <c r="H61" s="259">
        <f t="shared" si="24"/>
        <v>0</v>
      </c>
      <c r="I61" s="259">
        <f t="shared" si="24"/>
        <v>0</v>
      </c>
    </row>
    <row r="62" spans="1:11" s="258" customFormat="1" ht="24" x14ac:dyDescent="0.2">
      <c r="A62" s="244" t="str">
        <f>'5-Buget_cerere'!A63</f>
        <v>III</v>
      </c>
      <c r="B62" s="255" t="str">
        <f>'5-Buget_cerere'!B63</f>
        <v>ASISTENŢĂ FINANCIARĂ NERAMBURSABILĂ SOLICITATĂ</v>
      </c>
      <c r="C62" s="256" t="e">
        <f>'5-Buget_cerere'!C63</f>
        <v>#VALUE!</v>
      </c>
      <c r="D62" s="236" t="e">
        <f t="shared" si="22"/>
        <v>#DIV/0!</v>
      </c>
      <c r="E62" s="261" t="e">
        <f>E51*'5-Buget_cerere'!$C$63</f>
        <v>#DIV/0!</v>
      </c>
      <c r="F62" s="261" t="e">
        <f>F51*'5-Buget_cerere'!$C$63</f>
        <v>#DIV/0!</v>
      </c>
      <c r="G62" s="261" t="e">
        <f>G51*'5-Buget_cerere'!$C$63</f>
        <v>#DIV/0!</v>
      </c>
      <c r="H62" s="261" t="e">
        <f>H51*'5-Buget_cerere'!$C$63</f>
        <v>#DIV/0!</v>
      </c>
      <c r="I62" s="261" t="e">
        <f>I51*'5-Buget_cerere'!$C$63</f>
        <v>#DIV/0!</v>
      </c>
    </row>
    <row r="63" spans="1:11" s="258" customFormat="1" x14ac:dyDescent="0.2">
      <c r="A63" s="262"/>
      <c r="B63" s="263"/>
      <c r="C63" s="260"/>
      <c r="D63" s="264"/>
      <c r="E63" s="265"/>
      <c r="F63" s="265"/>
      <c r="G63" s="265"/>
      <c r="H63" s="265"/>
      <c r="I63" s="265"/>
    </row>
    <row r="64" spans="1:11" s="258" customFormat="1" x14ac:dyDescent="0.2">
      <c r="A64" s="262"/>
      <c r="B64" s="263"/>
      <c r="C64" s="260"/>
      <c r="D64" s="264"/>
      <c r="E64" s="265"/>
      <c r="F64" s="265"/>
      <c r="G64" s="265"/>
      <c r="H64" s="265"/>
      <c r="I64" s="265"/>
    </row>
    <row r="65" spans="1:9" s="258" customFormat="1" x14ac:dyDescent="0.2">
      <c r="A65" s="262"/>
      <c r="B65" s="263"/>
      <c r="C65" s="260"/>
      <c r="D65" s="264"/>
      <c r="E65" s="265"/>
      <c r="F65" s="265"/>
      <c r="G65" s="265"/>
      <c r="H65" s="265"/>
      <c r="I65" s="265"/>
    </row>
    <row r="66" spans="1:9" s="238" customFormat="1" x14ac:dyDescent="0.2">
      <c r="A66" s="266"/>
      <c r="B66" s="267"/>
      <c r="C66" s="268"/>
      <c r="D66" s="229"/>
      <c r="E66" s="230"/>
      <c r="F66" s="230"/>
      <c r="G66" s="230"/>
      <c r="H66" s="230"/>
    </row>
    <row r="67" spans="1:9" x14ac:dyDescent="0.2">
      <c r="A67" s="810" t="s">
        <v>59</v>
      </c>
      <c r="B67" s="810"/>
      <c r="C67" s="805" t="s">
        <v>50</v>
      </c>
      <c r="D67" s="806" t="s">
        <v>51</v>
      </c>
      <c r="E67" s="811" t="s">
        <v>33</v>
      </c>
      <c r="F67" s="812"/>
      <c r="G67" s="812"/>
      <c r="H67" s="812"/>
      <c r="I67" s="812"/>
    </row>
    <row r="68" spans="1:9" s="232" customFormat="1" x14ac:dyDescent="0.2">
      <c r="A68" s="810"/>
      <c r="B68" s="810"/>
      <c r="C68" s="805"/>
      <c r="D68" s="806"/>
      <c r="E68" s="231" t="s">
        <v>29</v>
      </c>
      <c r="F68" s="231" t="s">
        <v>30</v>
      </c>
      <c r="G68" s="231" t="s">
        <v>31</v>
      </c>
      <c r="H68" s="231" t="s">
        <v>32</v>
      </c>
      <c r="I68" s="231" t="s">
        <v>64</v>
      </c>
    </row>
    <row r="69" spans="1:9" s="270" customFormat="1" x14ac:dyDescent="0.2">
      <c r="A69" s="796" t="s">
        <v>68</v>
      </c>
      <c r="B69" s="796"/>
      <c r="C69" s="235">
        <f>'5-Buget_cerere'!C56</f>
        <v>0</v>
      </c>
      <c r="D69" s="236" t="str">
        <f>IF(E69+F69+G69+H69+I69&lt;&gt;C69,"Eroare!","")</f>
        <v/>
      </c>
      <c r="E69" s="296">
        <f>E48</f>
        <v>0</v>
      </c>
      <c r="F69" s="269">
        <f>F48</f>
        <v>0</v>
      </c>
      <c r="G69" s="269">
        <f>G48</f>
        <v>0</v>
      </c>
      <c r="H69" s="269">
        <f>H48</f>
        <v>0</v>
      </c>
      <c r="I69" s="269">
        <f>I48</f>
        <v>0</v>
      </c>
    </row>
    <row r="70" spans="1:9" s="270" customFormat="1" x14ac:dyDescent="0.2">
      <c r="A70" s="798" t="s">
        <v>70</v>
      </c>
      <c r="B70" s="799"/>
      <c r="C70" s="271">
        <f>'5-Buget_cerere'!G52</f>
        <v>0</v>
      </c>
      <c r="D70" s="236" t="str">
        <f t="shared" ref="D70:D76" si="25">IF(E70+F70+G70+H70+I70&lt;&gt;C70,"Eroare!","")</f>
        <v/>
      </c>
      <c r="E70" s="302">
        <v>0</v>
      </c>
      <c r="F70" s="302">
        <v>0</v>
      </c>
      <c r="G70" s="302">
        <v>0</v>
      </c>
      <c r="H70" s="302">
        <v>0</v>
      </c>
      <c r="I70" s="302">
        <v>0</v>
      </c>
    </row>
    <row r="71" spans="1:9" s="270" customFormat="1" x14ac:dyDescent="0.2">
      <c r="A71" s="798" t="s">
        <v>651</v>
      </c>
      <c r="B71" s="799"/>
      <c r="C71" s="271">
        <f>'5-Buget_cerere'!D52+'5-Buget_cerere'!G52</f>
        <v>0</v>
      </c>
      <c r="D71" s="236" t="str">
        <f t="shared" si="25"/>
        <v/>
      </c>
      <c r="E71" s="302">
        <v>0</v>
      </c>
      <c r="F71" s="302">
        <v>0</v>
      </c>
      <c r="G71" s="302">
        <v>0</v>
      </c>
      <c r="H71" s="302">
        <v>0</v>
      </c>
      <c r="I71" s="302">
        <v>0</v>
      </c>
    </row>
    <row r="72" spans="1:9" s="270" customFormat="1" ht="28.15" customHeight="1" x14ac:dyDescent="0.2">
      <c r="A72" s="796" t="s">
        <v>52</v>
      </c>
      <c r="B72" s="796"/>
      <c r="C72" s="235" t="e">
        <f>'5-Buget_cerere'!C59</f>
        <v>#VALUE!</v>
      </c>
      <c r="D72" s="236" t="e">
        <f>IF(E72+F72+G72+H72+I72&lt;&gt;C72,"Eroare!","")</f>
        <v>#DIV/0!</v>
      </c>
      <c r="E72" s="269" t="e">
        <f>SUM(E73:E75)</f>
        <v>#DIV/0!</v>
      </c>
      <c r="F72" s="269" t="e">
        <f t="shared" ref="F72:I72" si="26">SUM(F73:F75)</f>
        <v>#DIV/0!</v>
      </c>
      <c r="G72" s="269" t="e">
        <f t="shared" si="26"/>
        <v>#DIV/0!</v>
      </c>
      <c r="H72" s="269" t="e">
        <f t="shared" si="26"/>
        <v>#DIV/0!</v>
      </c>
      <c r="I72" s="269" t="e">
        <f t="shared" si="26"/>
        <v>#DIV/0!</v>
      </c>
    </row>
    <row r="73" spans="1:9" s="232" customFormat="1" x14ac:dyDescent="0.2">
      <c r="A73" s="797" t="s">
        <v>60</v>
      </c>
      <c r="B73" s="797"/>
      <c r="C73" s="235" t="e">
        <f>'5-Buget_cerere'!C60+'5-Buget_cerere'!C62</f>
        <v>#VALUE!</v>
      </c>
      <c r="D73" s="236"/>
      <c r="E73" s="269" t="e">
        <f>E59+E61-E75</f>
        <v>#DIV/0!</v>
      </c>
      <c r="F73" s="269" t="e">
        <f t="shared" ref="F73:I73" si="27">F59+F61-F75</f>
        <v>#DIV/0!</v>
      </c>
      <c r="G73" s="269" t="e">
        <f t="shared" si="27"/>
        <v>#DIV/0!</v>
      </c>
      <c r="H73" s="269" t="e">
        <f t="shared" si="27"/>
        <v>#DIV/0!</v>
      </c>
      <c r="I73" s="269" t="e">
        <f t="shared" si="27"/>
        <v>#DIV/0!</v>
      </c>
    </row>
    <row r="74" spans="1:9" s="232" customFormat="1" ht="26.45" customHeight="1" x14ac:dyDescent="0.2">
      <c r="A74" s="815" t="s">
        <v>551</v>
      </c>
      <c r="B74" s="816"/>
      <c r="C74" s="235" t="e">
        <f>'5-Buget_cerere'!C61</f>
        <v>#VALUE!</v>
      </c>
      <c r="D74" s="236" t="e">
        <f t="shared" si="25"/>
        <v>#DIV/0!</v>
      </c>
      <c r="E74" s="295" t="e">
        <f>E60</f>
        <v>#DIV/0!</v>
      </c>
      <c r="F74" s="295" t="e">
        <f t="shared" ref="F74:I74" si="28">F60</f>
        <v>#DIV/0!</v>
      </c>
      <c r="G74" s="295" t="e">
        <f t="shared" si="28"/>
        <v>#DIV/0!</v>
      </c>
      <c r="H74" s="295" t="e">
        <f t="shared" si="28"/>
        <v>#DIV/0!</v>
      </c>
      <c r="I74" s="295" t="e">
        <f t="shared" si="28"/>
        <v>#DIV/0!</v>
      </c>
    </row>
    <row r="75" spans="1:9" s="232" customFormat="1" x14ac:dyDescent="0.2">
      <c r="A75" s="797" t="s">
        <v>61</v>
      </c>
      <c r="B75" s="797"/>
      <c r="C75" s="235"/>
      <c r="D75" s="236" t="str">
        <f t="shared" si="25"/>
        <v/>
      </c>
      <c r="E75" s="302">
        <v>0</v>
      </c>
      <c r="F75" s="302">
        <v>0</v>
      </c>
      <c r="G75" s="302">
        <v>0</v>
      </c>
      <c r="H75" s="302">
        <v>0</v>
      </c>
      <c r="I75" s="302">
        <v>0</v>
      </c>
    </row>
    <row r="76" spans="1:9" s="270" customFormat="1" x14ac:dyDescent="0.2">
      <c r="A76" s="796" t="str">
        <f>'5-Buget_cerere'!B63</f>
        <v>ASISTENŢĂ FINANCIARĂ NERAMBURSABILĂ SOLICITATĂ</v>
      </c>
      <c r="B76" s="796"/>
      <c r="C76" s="235" t="e">
        <f>'5-Buget_cerere'!C63</f>
        <v>#VALUE!</v>
      </c>
      <c r="D76" s="236" t="e">
        <f t="shared" si="25"/>
        <v>#DIV/0!</v>
      </c>
      <c r="E76" s="295" t="e">
        <f>E62</f>
        <v>#DIV/0!</v>
      </c>
      <c r="F76" s="295" t="e">
        <f t="shared" ref="F76:I76" si="29">F62</f>
        <v>#DIV/0!</v>
      </c>
      <c r="G76" s="295" t="e">
        <f>G62</f>
        <v>#DIV/0!</v>
      </c>
      <c r="H76" s="295" t="e">
        <f t="shared" si="29"/>
        <v>#DIV/0!</v>
      </c>
      <c r="I76" s="295" t="e">
        <f t="shared" si="29"/>
        <v>#DIV/0!</v>
      </c>
    </row>
    <row r="77" spans="1:9" s="270" customFormat="1" x14ac:dyDescent="0.2">
      <c r="A77" s="818" t="s">
        <v>560</v>
      </c>
      <c r="B77" s="818"/>
      <c r="C77" s="240">
        <f>'5-Buget_cerere'!C56</f>
        <v>0</v>
      </c>
      <c r="D77" s="236" t="e">
        <f>IF(E77+F77+G77+H77+I77&lt;&gt;C77,"Eroare!","")</f>
        <v>#DIV/0!</v>
      </c>
      <c r="E77" s="269" t="e">
        <f>E76+E72</f>
        <v>#DIV/0!</v>
      </c>
      <c r="F77" s="269" t="e">
        <f t="shared" ref="F77:I77" si="30">F76+F72</f>
        <v>#DIV/0!</v>
      </c>
      <c r="G77" s="269" t="e">
        <f t="shared" si="30"/>
        <v>#DIV/0!</v>
      </c>
      <c r="H77" s="269" t="e">
        <f t="shared" si="30"/>
        <v>#DIV/0!</v>
      </c>
      <c r="I77" s="269" t="e">
        <f t="shared" si="30"/>
        <v>#DIV/0!</v>
      </c>
    </row>
    <row r="78" spans="1:9" s="270" customFormat="1" x14ac:dyDescent="0.2">
      <c r="A78" s="818" t="s">
        <v>534</v>
      </c>
      <c r="B78" s="818"/>
      <c r="C78" s="240" t="str">
        <f>IF(C77=C69,"DA","NU")</f>
        <v>DA</v>
      </c>
      <c r="D78" s="240" t="e">
        <f>IF(D77=D69,"DA","NU")</f>
        <v>#DIV/0!</v>
      </c>
      <c r="E78" s="240" t="e">
        <f t="shared" ref="E78:I78" si="31">IF(E77=E69,"DA","NU")</f>
        <v>#DIV/0!</v>
      </c>
      <c r="F78" s="240" t="e">
        <f t="shared" si="31"/>
        <v>#DIV/0!</v>
      </c>
      <c r="G78" s="240" t="e">
        <f t="shared" si="31"/>
        <v>#DIV/0!</v>
      </c>
      <c r="H78" s="240" t="e">
        <f t="shared" si="31"/>
        <v>#DIV/0!</v>
      </c>
      <c r="I78" s="240" t="e">
        <f t="shared" si="31"/>
        <v>#DIV/0!</v>
      </c>
    </row>
    <row r="79" spans="1:9" s="270" customFormat="1" x14ac:dyDescent="0.2">
      <c r="A79" s="272"/>
      <c r="B79" s="273"/>
      <c r="C79" s="268"/>
      <c r="D79" s="229"/>
      <c r="E79" s="230"/>
      <c r="F79" s="230"/>
      <c r="G79" s="230"/>
      <c r="H79" s="230"/>
    </row>
    <row r="80" spans="1:9" s="232" customFormat="1" x14ac:dyDescent="0.2">
      <c r="A80" s="817" t="s">
        <v>559</v>
      </c>
      <c r="B80" s="817"/>
      <c r="C80" s="817"/>
      <c r="D80" s="229"/>
      <c r="E80" s="230"/>
      <c r="F80" s="230"/>
      <c r="G80" s="230"/>
      <c r="H80" s="230"/>
    </row>
    <row r="81" spans="1:9" s="232" customFormat="1" ht="15" customHeight="1" x14ac:dyDescent="0.2">
      <c r="A81" s="788" t="s">
        <v>7</v>
      </c>
      <c r="B81" s="789"/>
      <c r="C81" s="274"/>
      <c r="D81" s="274"/>
      <c r="E81" s="231" t="s">
        <v>29</v>
      </c>
      <c r="F81" s="231" t="s">
        <v>30</v>
      </c>
      <c r="G81" s="231" t="s">
        <v>31</v>
      </c>
      <c r="H81" s="231" t="s">
        <v>32</v>
      </c>
      <c r="I81" s="231" t="s">
        <v>64</v>
      </c>
    </row>
    <row r="82" spans="1:9" s="232" customFormat="1" ht="15" customHeight="1" x14ac:dyDescent="0.2">
      <c r="A82" s="794" t="s">
        <v>0</v>
      </c>
      <c r="B82" s="795"/>
      <c r="C82" s="236"/>
      <c r="D82" s="236"/>
      <c r="E82" s="269">
        <f>E75</f>
        <v>0</v>
      </c>
      <c r="F82" s="269">
        <f>F75</f>
        <v>0</v>
      </c>
      <c r="G82" s="269">
        <f>G75</f>
        <v>0</v>
      </c>
      <c r="H82" s="269">
        <f>H75</f>
        <v>0</v>
      </c>
      <c r="I82" s="269">
        <f>I75</f>
        <v>0</v>
      </c>
    </row>
    <row r="83" spans="1:9" s="232" customFormat="1" ht="15" customHeight="1" x14ac:dyDescent="0.2">
      <c r="A83" s="794" t="s">
        <v>1</v>
      </c>
      <c r="B83" s="795"/>
      <c r="C83" s="236"/>
      <c r="D83" s="236"/>
      <c r="E83" s="302">
        <v>0</v>
      </c>
      <c r="F83" s="302">
        <v>0</v>
      </c>
      <c r="G83" s="302">
        <v>0</v>
      </c>
      <c r="H83" s="302">
        <v>0</v>
      </c>
      <c r="I83" s="302">
        <v>0</v>
      </c>
    </row>
    <row r="84" spans="1:9" s="232" customFormat="1" ht="15" customHeight="1" x14ac:dyDescent="0.2">
      <c r="A84" s="794" t="s">
        <v>2</v>
      </c>
      <c r="B84" s="795"/>
      <c r="C84" s="236"/>
      <c r="D84" s="236"/>
      <c r="E84" s="302">
        <v>0</v>
      </c>
      <c r="F84" s="302">
        <v>0</v>
      </c>
      <c r="G84" s="302">
        <v>0</v>
      </c>
      <c r="H84" s="302">
        <v>0</v>
      </c>
      <c r="I84" s="302">
        <v>0</v>
      </c>
    </row>
    <row r="85" spans="1:9" s="270" customFormat="1" ht="15" customHeight="1" x14ac:dyDescent="0.2">
      <c r="A85" s="786" t="s">
        <v>3</v>
      </c>
      <c r="B85" s="787"/>
      <c r="C85" s="236"/>
      <c r="D85" s="236"/>
      <c r="E85" s="269">
        <f>E84+E83</f>
        <v>0</v>
      </c>
      <c r="F85" s="269">
        <f t="shared" ref="F85:I85" si="32">F84+F83</f>
        <v>0</v>
      </c>
      <c r="G85" s="269">
        <f t="shared" si="32"/>
        <v>0</v>
      </c>
      <c r="H85" s="269">
        <f t="shared" si="32"/>
        <v>0</v>
      </c>
      <c r="I85" s="269">
        <f t="shared" si="32"/>
        <v>0</v>
      </c>
    </row>
    <row r="87" spans="1:9" ht="12" customHeight="1" x14ac:dyDescent="0.2">
      <c r="A87" s="788" t="s">
        <v>7</v>
      </c>
      <c r="B87" s="789"/>
      <c r="C87" s="274"/>
      <c r="D87" s="274"/>
      <c r="E87" s="231" t="s">
        <v>65</v>
      </c>
      <c r="F87" s="231" t="s">
        <v>66</v>
      </c>
      <c r="G87" s="231" t="s">
        <v>67</v>
      </c>
      <c r="H87" s="231" t="s">
        <v>561</v>
      </c>
      <c r="I87" s="231" t="s">
        <v>562</v>
      </c>
    </row>
    <row r="88" spans="1:9" x14ac:dyDescent="0.2">
      <c r="A88" s="794" t="s">
        <v>0</v>
      </c>
      <c r="B88" s="795"/>
      <c r="C88" s="236"/>
      <c r="D88" s="236"/>
      <c r="E88" s="302">
        <v>0</v>
      </c>
      <c r="F88" s="302">
        <v>0</v>
      </c>
      <c r="G88" s="302">
        <v>0</v>
      </c>
      <c r="H88" s="302">
        <v>0</v>
      </c>
      <c r="I88" s="302">
        <v>0</v>
      </c>
    </row>
    <row r="89" spans="1:9" x14ac:dyDescent="0.2">
      <c r="A89" s="794" t="s">
        <v>1</v>
      </c>
      <c r="B89" s="795"/>
      <c r="C89" s="236"/>
      <c r="D89" s="236"/>
      <c r="E89" s="302">
        <v>0</v>
      </c>
      <c r="F89" s="302">
        <v>0</v>
      </c>
      <c r="G89" s="302">
        <v>0</v>
      </c>
      <c r="H89" s="302">
        <v>0</v>
      </c>
      <c r="I89" s="302">
        <v>0</v>
      </c>
    </row>
    <row r="90" spans="1:9" x14ac:dyDescent="0.2">
      <c r="A90" s="794" t="s">
        <v>2</v>
      </c>
      <c r="B90" s="795"/>
      <c r="C90" s="236"/>
      <c r="D90" s="236"/>
      <c r="E90" s="302">
        <v>0</v>
      </c>
      <c r="F90" s="302">
        <v>0</v>
      </c>
      <c r="G90" s="302">
        <v>0</v>
      </c>
      <c r="H90" s="302">
        <v>0</v>
      </c>
      <c r="I90" s="302">
        <v>0</v>
      </c>
    </row>
    <row r="91" spans="1:9" x14ac:dyDescent="0.2">
      <c r="A91" s="786" t="s">
        <v>3</v>
      </c>
      <c r="B91" s="787"/>
      <c r="C91" s="236"/>
      <c r="D91" s="236"/>
      <c r="E91" s="269">
        <f>E90+E89</f>
        <v>0</v>
      </c>
      <c r="F91" s="269">
        <f>F90+F89</f>
        <v>0</v>
      </c>
      <c r="G91" s="269">
        <f>G90+G89</f>
        <v>0</v>
      </c>
      <c r="H91" s="269">
        <f>H90+H89</f>
        <v>0</v>
      </c>
      <c r="I91" s="269">
        <f>I90+I89</f>
        <v>0</v>
      </c>
    </row>
    <row r="93" spans="1:9" x14ac:dyDescent="0.2">
      <c r="A93" s="788" t="s">
        <v>7</v>
      </c>
      <c r="B93" s="789"/>
      <c r="C93" s="274"/>
      <c r="D93" s="274"/>
      <c r="E93" s="231" t="s">
        <v>144</v>
      </c>
      <c r="F93" s="231" t="s">
        <v>145</v>
      </c>
      <c r="G93" s="231" t="s">
        <v>146</v>
      </c>
      <c r="H93" s="231" t="s">
        <v>147</v>
      </c>
      <c r="I93" s="231" t="s">
        <v>148</v>
      </c>
    </row>
    <row r="94" spans="1:9" x14ac:dyDescent="0.2">
      <c r="A94" s="794" t="s">
        <v>0</v>
      </c>
      <c r="B94" s="795"/>
      <c r="C94" s="236"/>
      <c r="D94" s="236"/>
      <c r="E94" s="302">
        <v>0</v>
      </c>
      <c r="F94" s="302">
        <v>0</v>
      </c>
      <c r="G94" s="302">
        <v>0</v>
      </c>
      <c r="H94" s="302">
        <v>0</v>
      </c>
      <c r="I94" s="302">
        <v>0</v>
      </c>
    </row>
    <row r="95" spans="1:9" x14ac:dyDescent="0.2">
      <c r="A95" s="794" t="s">
        <v>1</v>
      </c>
      <c r="B95" s="795"/>
      <c r="C95" s="236"/>
      <c r="D95" s="236"/>
      <c r="E95" s="302">
        <v>0</v>
      </c>
      <c r="F95" s="302">
        <v>0</v>
      </c>
      <c r="G95" s="302">
        <v>0</v>
      </c>
      <c r="H95" s="302">
        <v>0</v>
      </c>
      <c r="I95" s="302">
        <v>0</v>
      </c>
    </row>
    <row r="96" spans="1:9" x14ac:dyDescent="0.2">
      <c r="A96" s="794" t="s">
        <v>2</v>
      </c>
      <c r="B96" s="795"/>
      <c r="C96" s="236"/>
      <c r="D96" s="236"/>
      <c r="E96" s="302">
        <v>0</v>
      </c>
      <c r="F96" s="302">
        <v>0</v>
      </c>
      <c r="G96" s="302">
        <v>0</v>
      </c>
      <c r="H96" s="302">
        <v>0</v>
      </c>
      <c r="I96" s="302">
        <v>0</v>
      </c>
    </row>
    <row r="97" spans="1:9" x14ac:dyDescent="0.2">
      <c r="A97" s="786" t="s">
        <v>3</v>
      </c>
      <c r="B97" s="787"/>
      <c r="C97" s="236"/>
      <c r="D97" s="236"/>
      <c r="E97" s="269">
        <f>E96+E95</f>
        <v>0</v>
      </c>
      <c r="F97" s="269">
        <f>F96+F95</f>
        <v>0</v>
      </c>
      <c r="G97" s="269">
        <f>G96+G95</f>
        <v>0</v>
      </c>
      <c r="H97" s="269">
        <f>H96+H95</f>
        <v>0</v>
      </c>
      <c r="I97" s="269">
        <f>I96+I95</f>
        <v>0</v>
      </c>
    </row>
    <row r="99" spans="1:9" x14ac:dyDescent="0.2">
      <c r="A99" s="788" t="s">
        <v>7</v>
      </c>
      <c r="B99" s="789"/>
      <c r="C99" s="274"/>
      <c r="D99" s="274"/>
      <c r="E99" s="231" t="s">
        <v>149</v>
      </c>
      <c r="F99" s="231" t="s">
        <v>150</v>
      </c>
      <c r="G99" s="231" t="s">
        <v>151</v>
      </c>
      <c r="H99" s="231" t="s">
        <v>152</v>
      </c>
      <c r="I99" s="231" t="s">
        <v>153</v>
      </c>
    </row>
    <row r="100" spans="1:9" x14ac:dyDescent="0.2">
      <c r="A100" s="794" t="s">
        <v>0</v>
      </c>
      <c r="B100" s="795"/>
      <c r="C100" s="236"/>
      <c r="D100" s="236"/>
      <c r="E100" s="302">
        <v>0</v>
      </c>
      <c r="F100" s="302">
        <v>0</v>
      </c>
      <c r="G100" s="302">
        <v>0</v>
      </c>
      <c r="H100" s="302">
        <v>0</v>
      </c>
      <c r="I100" s="302">
        <v>0</v>
      </c>
    </row>
    <row r="101" spans="1:9" x14ac:dyDescent="0.2">
      <c r="A101" s="794" t="s">
        <v>1</v>
      </c>
      <c r="B101" s="795"/>
      <c r="C101" s="236"/>
      <c r="D101" s="236"/>
      <c r="E101" s="302">
        <v>0</v>
      </c>
      <c r="F101" s="302">
        <v>0</v>
      </c>
      <c r="G101" s="302">
        <v>0</v>
      </c>
      <c r="H101" s="302">
        <v>0</v>
      </c>
      <c r="I101" s="302">
        <v>0</v>
      </c>
    </row>
    <row r="102" spans="1:9" x14ac:dyDescent="0.2">
      <c r="A102" s="794" t="s">
        <v>2</v>
      </c>
      <c r="B102" s="795"/>
      <c r="C102" s="236"/>
      <c r="D102" s="236"/>
      <c r="E102" s="302">
        <v>0</v>
      </c>
      <c r="F102" s="302">
        <v>0</v>
      </c>
      <c r="G102" s="302">
        <v>0</v>
      </c>
      <c r="H102" s="302">
        <v>0</v>
      </c>
      <c r="I102" s="302">
        <v>0</v>
      </c>
    </row>
    <row r="103" spans="1:9" x14ac:dyDescent="0.2">
      <c r="A103" s="786" t="s">
        <v>3</v>
      </c>
      <c r="B103" s="787"/>
      <c r="C103" s="236"/>
      <c r="D103" s="236"/>
      <c r="E103" s="269">
        <f>E102+E101</f>
        <v>0</v>
      </c>
      <c r="F103" s="269">
        <f>F102+F101</f>
        <v>0</v>
      </c>
      <c r="G103" s="269">
        <f>G102+G101</f>
        <v>0</v>
      </c>
      <c r="H103" s="269">
        <f>H102+H101</f>
        <v>0</v>
      </c>
      <c r="I103" s="269">
        <f>I102+I101</f>
        <v>0</v>
      </c>
    </row>
    <row r="105" spans="1:9" x14ac:dyDescent="0.2">
      <c r="A105" s="788" t="s">
        <v>7</v>
      </c>
      <c r="B105" s="789"/>
      <c r="C105" s="274"/>
      <c r="D105" s="274"/>
      <c r="E105" s="231" t="s">
        <v>154</v>
      </c>
      <c r="F105" s="231" t="s">
        <v>155</v>
      </c>
      <c r="G105" s="231" t="s">
        <v>156</v>
      </c>
      <c r="H105" s="231" t="s">
        <v>157</v>
      </c>
      <c r="I105" s="231" t="s">
        <v>158</v>
      </c>
    </row>
    <row r="106" spans="1:9" x14ac:dyDescent="0.2">
      <c r="A106" s="794" t="s">
        <v>0</v>
      </c>
      <c r="B106" s="795"/>
      <c r="C106" s="236"/>
      <c r="D106" s="236"/>
      <c r="E106" s="302">
        <v>0</v>
      </c>
      <c r="F106" s="302">
        <v>0</v>
      </c>
      <c r="G106" s="302">
        <v>0</v>
      </c>
      <c r="H106" s="302">
        <v>0</v>
      </c>
      <c r="I106" s="302">
        <v>0</v>
      </c>
    </row>
    <row r="107" spans="1:9" x14ac:dyDescent="0.2">
      <c r="A107" s="794" t="s">
        <v>1</v>
      </c>
      <c r="B107" s="795"/>
      <c r="C107" s="236"/>
      <c r="D107" s="236"/>
      <c r="E107" s="302">
        <v>0</v>
      </c>
      <c r="F107" s="302">
        <v>0</v>
      </c>
      <c r="G107" s="302">
        <v>0</v>
      </c>
      <c r="H107" s="302">
        <v>0</v>
      </c>
      <c r="I107" s="302">
        <v>0</v>
      </c>
    </row>
    <row r="108" spans="1:9" x14ac:dyDescent="0.2">
      <c r="A108" s="794" t="s">
        <v>2</v>
      </c>
      <c r="B108" s="795"/>
      <c r="C108" s="236"/>
      <c r="D108" s="236"/>
      <c r="E108" s="302">
        <v>0</v>
      </c>
      <c r="F108" s="302">
        <v>0</v>
      </c>
      <c r="G108" s="302">
        <v>0</v>
      </c>
      <c r="H108" s="302">
        <v>0</v>
      </c>
      <c r="I108" s="302">
        <v>0</v>
      </c>
    </row>
    <row r="109" spans="1:9" x14ac:dyDescent="0.2">
      <c r="A109" s="786" t="s">
        <v>3</v>
      </c>
      <c r="B109" s="787"/>
      <c r="C109" s="236"/>
      <c r="D109" s="236"/>
      <c r="E109" s="269">
        <f>E108+E107</f>
        <v>0</v>
      </c>
      <c r="F109" s="269">
        <f>F108+F107</f>
        <v>0</v>
      </c>
      <c r="G109" s="269">
        <f>G108+G107</f>
        <v>0</v>
      </c>
      <c r="H109" s="269">
        <f>H108+H107</f>
        <v>0</v>
      </c>
      <c r="I109" s="269">
        <f>I108+I107</f>
        <v>0</v>
      </c>
    </row>
    <row r="111" spans="1:9" x14ac:dyDescent="0.2">
      <c r="A111" s="788" t="s">
        <v>7</v>
      </c>
      <c r="B111" s="789"/>
      <c r="C111" s="274"/>
      <c r="D111" s="274"/>
      <c r="E111" s="231" t="s">
        <v>826</v>
      </c>
      <c r="F111" s="231" t="s">
        <v>827</v>
      </c>
      <c r="G111" s="231" t="s">
        <v>828</v>
      </c>
      <c r="H111" s="231" t="s">
        <v>829</v>
      </c>
      <c r="I111" s="231" t="s">
        <v>830</v>
      </c>
    </row>
    <row r="112" spans="1:9" x14ac:dyDescent="0.2">
      <c r="A112" s="794" t="s">
        <v>0</v>
      </c>
      <c r="B112" s="795"/>
      <c r="C112" s="236"/>
      <c r="D112" s="236"/>
      <c r="E112" s="302">
        <v>0</v>
      </c>
      <c r="F112" s="302">
        <v>0</v>
      </c>
      <c r="G112" s="302">
        <v>0</v>
      </c>
      <c r="H112" s="302">
        <v>0</v>
      </c>
      <c r="I112" s="302">
        <v>0</v>
      </c>
    </row>
    <row r="113" spans="1:9" x14ac:dyDescent="0.2">
      <c r="A113" s="794" t="s">
        <v>1</v>
      </c>
      <c r="B113" s="795"/>
      <c r="C113" s="236"/>
      <c r="D113" s="236"/>
      <c r="E113" s="302">
        <v>0</v>
      </c>
      <c r="F113" s="302">
        <v>0</v>
      </c>
      <c r="G113" s="302">
        <v>0</v>
      </c>
      <c r="H113" s="302">
        <v>0</v>
      </c>
      <c r="I113" s="302">
        <v>0</v>
      </c>
    </row>
    <row r="114" spans="1:9" x14ac:dyDescent="0.2">
      <c r="A114" s="794" t="s">
        <v>2</v>
      </c>
      <c r="B114" s="795"/>
      <c r="C114" s="236"/>
      <c r="D114" s="236"/>
      <c r="E114" s="302">
        <v>0</v>
      </c>
      <c r="F114" s="302">
        <v>0</v>
      </c>
      <c r="G114" s="302">
        <v>0</v>
      </c>
      <c r="H114" s="302">
        <v>0</v>
      </c>
      <c r="I114" s="302">
        <v>0</v>
      </c>
    </row>
    <row r="115" spans="1:9" x14ac:dyDescent="0.2">
      <c r="A115" s="786" t="s">
        <v>3</v>
      </c>
      <c r="B115" s="787"/>
      <c r="C115" s="236"/>
      <c r="D115" s="236"/>
      <c r="E115" s="269">
        <f>E114+E113</f>
        <v>0</v>
      </c>
      <c r="F115" s="269">
        <f>F114+F113</f>
        <v>0</v>
      </c>
      <c r="G115" s="269">
        <f>G114+G113</f>
        <v>0</v>
      </c>
      <c r="H115" s="269">
        <f>H114+H113</f>
        <v>0</v>
      </c>
      <c r="I115" s="269">
        <f>I114+I113</f>
        <v>0</v>
      </c>
    </row>
    <row r="117" spans="1:9" x14ac:dyDescent="0.2">
      <c r="A117" s="788" t="s">
        <v>7</v>
      </c>
      <c r="B117" s="789"/>
      <c r="C117" s="274"/>
      <c r="D117" s="274"/>
      <c r="E117" s="231" t="s">
        <v>831</v>
      </c>
      <c r="F117" s="231" t="s">
        <v>832</v>
      </c>
      <c r="G117" s="231" t="s">
        <v>833</v>
      </c>
      <c r="H117" s="231" t="s">
        <v>834</v>
      </c>
      <c r="I117" s="231" t="s">
        <v>835</v>
      </c>
    </row>
    <row r="118" spans="1:9" x14ac:dyDescent="0.2">
      <c r="A118" s="794" t="s">
        <v>0</v>
      </c>
      <c r="B118" s="795"/>
      <c r="C118" s="236"/>
      <c r="D118" s="236"/>
      <c r="E118" s="302">
        <v>0</v>
      </c>
      <c r="F118" s="302">
        <v>0</v>
      </c>
      <c r="G118" s="302">
        <v>0</v>
      </c>
      <c r="H118" s="302">
        <v>0</v>
      </c>
      <c r="I118" s="302">
        <v>0</v>
      </c>
    </row>
    <row r="119" spans="1:9" x14ac:dyDescent="0.2">
      <c r="A119" s="794" t="s">
        <v>1</v>
      </c>
      <c r="B119" s="795"/>
      <c r="C119" s="236"/>
      <c r="D119" s="236"/>
      <c r="E119" s="302">
        <v>0</v>
      </c>
      <c r="F119" s="302">
        <v>0</v>
      </c>
      <c r="G119" s="302">
        <v>0</v>
      </c>
      <c r="H119" s="302">
        <v>0</v>
      </c>
      <c r="I119" s="302">
        <v>0</v>
      </c>
    </row>
    <row r="120" spans="1:9" x14ac:dyDescent="0.2">
      <c r="A120" s="794" t="s">
        <v>2</v>
      </c>
      <c r="B120" s="795"/>
      <c r="C120" s="236"/>
      <c r="D120" s="236"/>
      <c r="E120" s="302">
        <v>0</v>
      </c>
      <c r="F120" s="302">
        <v>0</v>
      </c>
      <c r="G120" s="302">
        <v>0</v>
      </c>
      <c r="H120" s="302">
        <v>0</v>
      </c>
      <c r="I120" s="302">
        <v>0</v>
      </c>
    </row>
    <row r="121" spans="1:9" x14ac:dyDescent="0.2">
      <c r="A121" s="786" t="s">
        <v>3</v>
      </c>
      <c r="B121" s="787"/>
      <c r="C121" s="236"/>
      <c r="D121" s="236"/>
      <c r="E121" s="269">
        <f>E120+E119</f>
        <v>0</v>
      </c>
      <c r="F121" s="269">
        <f>F120+F119</f>
        <v>0</v>
      </c>
      <c r="G121" s="269">
        <f>G120+G119</f>
        <v>0</v>
      </c>
      <c r="H121" s="269">
        <f>H120+H119</f>
        <v>0</v>
      </c>
      <c r="I121" s="269">
        <f>I120+I119</f>
        <v>0</v>
      </c>
    </row>
    <row r="123" spans="1:9" x14ac:dyDescent="0.2">
      <c r="A123" s="788" t="s">
        <v>7</v>
      </c>
      <c r="B123" s="789"/>
      <c r="C123" s="274"/>
      <c r="D123" s="274"/>
      <c r="E123" s="231" t="s">
        <v>839</v>
      </c>
      <c r="F123" s="231" t="s">
        <v>836</v>
      </c>
      <c r="G123" s="231" t="s">
        <v>836</v>
      </c>
      <c r="H123" s="231" t="s">
        <v>837</v>
      </c>
      <c r="I123" s="231" t="s">
        <v>838</v>
      </c>
    </row>
    <row r="124" spans="1:9" x14ac:dyDescent="0.2">
      <c r="A124" s="794" t="s">
        <v>0</v>
      </c>
      <c r="B124" s="795"/>
      <c r="C124" s="236"/>
      <c r="D124" s="236"/>
      <c r="E124" s="302">
        <v>0</v>
      </c>
      <c r="F124" s="302">
        <v>0</v>
      </c>
      <c r="G124" s="302">
        <v>0</v>
      </c>
      <c r="H124" s="302">
        <v>0</v>
      </c>
      <c r="I124" s="302">
        <v>0</v>
      </c>
    </row>
    <row r="125" spans="1:9" x14ac:dyDescent="0.2">
      <c r="A125" s="794" t="s">
        <v>1</v>
      </c>
      <c r="B125" s="795"/>
      <c r="C125" s="236"/>
      <c r="D125" s="236"/>
      <c r="E125" s="302">
        <v>0</v>
      </c>
      <c r="F125" s="302">
        <v>0</v>
      </c>
      <c r="G125" s="302">
        <v>0</v>
      </c>
      <c r="H125" s="302">
        <v>0</v>
      </c>
      <c r="I125" s="302">
        <v>0</v>
      </c>
    </row>
    <row r="126" spans="1:9" x14ac:dyDescent="0.2">
      <c r="A126" s="794" t="s">
        <v>2</v>
      </c>
      <c r="B126" s="795"/>
      <c r="C126" s="236"/>
      <c r="D126" s="236"/>
      <c r="E126" s="302">
        <v>0</v>
      </c>
      <c r="F126" s="302">
        <v>0</v>
      </c>
      <c r="G126" s="302">
        <v>0</v>
      </c>
      <c r="H126" s="302">
        <v>0</v>
      </c>
      <c r="I126" s="302">
        <v>0</v>
      </c>
    </row>
    <row r="127" spans="1:9" x14ac:dyDescent="0.2">
      <c r="A127" s="786" t="s">
        <v>3</v>
      </c>
      <c r="B127" s="787"/>
      <c r="C127" s="236"/>
      <c r="D127" s="236"/>
      <c r="E127" s="269">
        <f>E126+E125</f>
        <v>0</v>
      </c>
      <c r="F127" s="269">
        <f>F126+F125</f>
        <v>0</v>
      </c>
      <c r="G127" s="269">
        <f>G126+G125</f>
        <v>0</v>
      </c>
      <c r="H127" s="269">
        <f>H126+H125</f>
        <v>0</v>
      </c>
      <c r="I127" s="269">
        <f>I126+I125</f>
        <v>0</v>
      </c>
    </row>
  </sheetData>
  <sheetProtection algorithmName="SHA-512" hashValue="658nK/jT/H8n3QXC8RqvTVVArvvr0RyBvatO2nvU5WtfTs1PMz0jtLYLZXXlP2J6a+3wc0w6F0OkBmvaMdFIPA==" saltValue="nCGWw/WZhdORT1zKbYftHQ==" spinCount="100000" sheet="1" formatColumns="0"/>
  <mergeCells count="72">
    <mergeCell ref="A127:B127"/>
    <mergeCell ref="A121:B121"/>
    <mergeCell ref="A123:B123"/>
    <mergeCell ref="A124:B124"/>
    <mergeCell ref="A125:B125"/>
    <mergeCell ref="A126:B126"/>
    <mergeCell ref="A115:B115"/>
    <mergeCell ref="A117:B117"/>
    <mergeCell ref="A118:B118"/>
    <mergeCell ref="A119:B119"/>
    <mergeCell ref="A120:B120"/>
    <mergeCell ref="A112:B112"/>
    <mergeCell ref="A113:B113"/>
    <mergeCell ref="A114:B114"/>
    <mergeCell ref="A82:B82"/>
    <mergeCell ref="A81:B81"/>
    <mergeCell ref="A109:B109"/>
    <mergeCell ref="A103:B103"/>
    <mergeCell ref="A108:B108"/>
    <mergeCell ref="A102:B102"/>
    <mergeCell ref="A105:B105"/>
    <mergeCell ref="A106:B106"/>
    <mergeCell ref="A89:B89"/>
    <mergeCell ref="A95:B95"/>
    <mergeCell ref="A96:B96"/>
    <mergeCell ref="A100:B100"/>
    <mergeCell ref="A101:B101"/>
    <mergeCell ref="E4:I4"/>
    <mergeCell ref="B15:H15"/>
    <mergeCell ref="A41:I41"/>
    <mergeCell ref="A111:B111"/>
    <mergeCell ref="A72:B72"/>
    <mergeCell ref="A69:B69"/>
    <mergeCell ref="A70:B70"/>
    <mergeCell ref="A74:B74"/>
    <mergeCell ref="A80:C80"/>
    <mergeCell ref="A77:B77"/>
    <mergeCell ref="A78:B78"/>
    <mergeCell ref="A85:B85"/>
    <mergeCell ref="A84:B84"/>
    <mergeCell ref="A83:B83"/>
    <mergeCell ref="A107:B107"/>
    <mergeCell ref="A73:B73"/>
    <mergeCell ref="A1:H1"/>
    <mergeCell ref="A2:H2"/>
    <mergeCell ref="A4:A5"/>
    <mergeCell ref="C67:C68"/>
    <mergeCell ref="D67:D68"/>
    <mergeCell ref="B12:H12"/>
    <mergeCell ref="B3:C3"/>
    <mergeCell ref="B6:H6"/>
    <mergeCell ref="B4:B5"/>
    <mergeCell ref="C4:C5"/>
    <mergeCell ref="D4:D5"/>
    <mergeCell ref="A67:B68"/>
    <mergeCell ref="B28:H28"/>
    <mergeCell ref="B22:H22"/>
    <mergeCell ref="B33:H33"/>
    <mergeCell ref="E67:I67"/>
    <mergeCell ref="A97:B97"/>
    <mergeCell ref="A99:B99"/>
    <mergeCell ref="B38:H38"/>
    <mergeCell ref="E53:I53"/>
    <mergeCell ref="A90:B90"/>
    <mergeCell ref="A93:B93"/>
    <mergeCell ref="A94:B94"/>
    <mergeCell ref="A76:B76"/>
    <mergeCell ref="A75:B75"/>
    <mergeCell ref="A71:B71"/>
    <mergeCell ref="A87:B87"/>
    <mergeCell ref="A88:B88"/>
    <mergeCell ref="A91:B91"/>
  </mergeCells>
  <phoneticPr fontId="15" type="noConversion"/>
  <conditionalFormatting sqref="C79:H79">
    <cfRule type="containsText" dxfId="7" priority="10" operator="containsText" text="NU">
      <formula>NOT(ISERROR(SEARCH("NU",C79)))</formula>
    </cfRule>
    <cfRule type="containsText" dxfId="6" priority="11" operator="containsText" text="DA">
      <formula>NOT(ISERROR(SEARCH("DA",C79)))</formula>
    </cfRule>
    <cfRule type="containsText" dxfId="5" priority="16" operator="containsText" text="nu">
      <formula>NOT(ISERROR(SEARCH("nu",C79)))</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5 6 b 7 e 5 7 5 - 6 8 e 1 - 4 1 e c - 8 3 2 5 - d 0 c 7 e 0 1 a 3 a 7 a " 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F68D74F-F8C0-4E07-BFF7-FC1A63F69B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2-Situatii Financiare</vt:lpstr>
      <vt:lpstr>3-Intreprinderi in dificultate</vt:lpstr>
      <vt:lpstr>2- Export SMIS</vt:lpstr>
      <vt:lpstr>3- Buget Cerere SMIS</vt:lpstr>
      <vt:lpstr>4- DEVIZ</vt:lpstr>
      <vt:lpstr>5-Buget_cerere</vt:lpstr>
      <vt:lpstr>6- Detaliere Buget</vt:lpstr>
      <vt:lpstr>7-Plan investitional</vt:lpstr>
      <vt:lpstr>8- Lista de echipamante</vt:lpstr>
      <vt:lpstr>9-Proiectii financiare </vt:lpstr>
      <vt:lpstr>10- Sustenabilitate</vt:lpstr>
      <vt:lpstr>11-Calcul profit operare</vt:lpstr>
      <vt:lpstr>'1-Date proiect'!Print_Area</vt:lpstr>
      <vt:lpstr>'3-Intreprinderi in dificultate'!Print_Area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Cosmin BALA</cp:lastModifiedBy>
  <cp:lastPrinted>2022-12-08T12:15:50Z</cp:lastPrinted>
  <dcterms:created xsi:type="dcterms:W3CDTF">2015-08-05T10:46:20Z</dcterms:created>
  <dcterms:modified xsi:type="dcterms:W3CDTF">2023-06-23T11:51:31Z</dcterms:modified>
</cp:coreProperties>
</file>